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SBL Consumer\3. Prices Dealers &amp; Quotation\Calculations\"/>
    </mc:Choice>
  </mc:AlternateContent>
  <bookViews>
    <workbookView xWindow="0" yWindow="0" windowWidth="24000" windowHeight="9645"/>
  </bookViews>
  <sheets>
    <sheet name="Calculation" sheetId="2" r:id="rId1"/>
  </sheets>
  <definedNames>
    <definedName name="Changan">Calculation!$AE$57:$AE$64</definedName>
    <definedName name="Honda">Calculation!$AE$34:$AE$42</definedName>
    <definedName name="KIA">Calculation!$AE$44:$AE$55</definedName>
    <definedName name="Manufacturer">Calculation!$Y$3:$Y$7</definedName>
    <definedName name="_xlnm.Print_Area" localSheetId="0">Calculation!$B$1:$I$24</definedName>
    <definedName name="Suzuki">Calculation!$AE$4:$AE$18</definedName>
    <definedName name="Toyota">Calculation!$AE$20:$AE$32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E20" i="2" l="1"/>
  <c r="D3" i="2" l="1"/>
  <c r="C7" i="2" l="1"/>
  <c r="G7" i="2" l="1"/>
  <c r="G3" i="2"/>
  <c r="D23" i="2"/>
  <c r="E23" i="2" s="1"/>
  <c r="V19" i="2"/>
  <c r="V20" i="2"/>
  <c r="V21" i="2"/>
  <c r="V23" i="2"/>
  <c r="V24" i="2"/>
  <c r="V18" i="2"/>
  <c r="E3" i="2" l="1"/>
  <c r="D6" i="2"/>
  <c r="D13" i="2" l="1"/>
  <c r="E19" i="2" s="1"/>
  <c r="E5" i="2"/>
  <c r="U39" i="2"/>
  <c r="E6" i="2" l="1"/>
  <c r="D10" i="2" s="1"/>
  <c r="E10" i="2" s="1"/>
  <c r="G15" i="2" s="1"/>
  <c r="E17" i="2"/>
  <c r="E18" i="2" l="1"/>
  <c r="E24" i="2" s="1"/>
  <c r="I6" i="2"/>
  <c r="E35" i="2"/>
  <c r="G5" i="2" l="1"/>
</calcChain>
</file>

<file path=xl/sharedStrings.xml><?xml version="1.0" encoding="utf-8"?>
<sst xmlns="http://schemas.openxmlformats.org/spreadsheetml/2006/main" count="388" uniqueCount="193">
  <si>
    <t>BRAND</t>
  </si>
  <si>
    <t>MAKE</t>
  </si>
  <si>
    <t>VARIENT</t>
  </si>
  <si>
    <t>VEHICLE TYPE</t>
  </si>
  <si>
    <t>ENGINE POWER</t>
  </si>
  <si>
    <t>PRICE</t>
  </si>
  <si>
    <t>Suzuki</t>
  </si>
  <si>
    <t>Alto</t>
  </si>
  <si>
    <t>VX</t>
  </si>
  <si>
    <t>Pak Suzuki Motors Co. Ltd.</t>
  </si>
  <si>
    <t>Suzuki  Alto VX</t>
  </si>
  <si>
    <t>660c.c</t>
  </si>
  <si>
    <t>VXR</t>
  </si>
  <si>
    <t>Suzuki  Alto VXR</t>
  </si>
  <si>
    <t>VXL/AGS</t>
  </si>
  <si>
    <t>Suzuki  Alto VXL/AGS</t>
  </si>
  <si>
    <t>Cultus</t>
  </si>
  <si>
    <t>Suzuki  Cultus VXR</t>
  </si>
  <si>
    <t>1000c.c</t>
  </si>
  <si>
    <t>VXL</t>
  </si>
  <si>
    <t>Suzuki  Cultus VXL</t>
  </si>
  <si>
    <t>Suzuki  Cultus VXL/AGS</t>
  </si>
  <si>
    <t>Wagon-R</t>
  </si>
  <si>
    <t>Suzuki  Wagon-R VXR</t>
  </si>
  <si>
    <t>Suzuki  Wagon-R VXL</t>
  </si>
  <si>
    <t>Suzuki  Wagon-R VXL/AGS</t>
  </si>
  <si>
    <t>Bolan</t>
  </si>
  <si>
    <t xml:space="preserve">Suzuki  Bolan </t>
  </si>
  <si>
    <t>800c.c</t>
  </si>
  <si>
    <t>Cargo Van</t>
  </si>
  <si>
    <t xml:space="preserve">Suzuki  Cargo Van </t>
  </si>
  <si>
    <t>Ravi</t>
  </si>
  <si>
    <t xml:space="preserve">Suzuki  Ravi </t>
  </si>
  <si>
    <t>Toyota</t>
  </si>
  <si>
    <t xml:space="preserve">Toyota </t>
  </si>
  <si>
    <t>Yaris</t>
  </si>
  <si>
    <t>Gli - M/T</t>
  </si>
  <si>
    <t>Indus Motors Co. Ltd.</t>
  </si>
  <si>
    <t>Toyota  Yaris Gli - M/T</t>
  </si>
  <si>
    <t>Gli - CVT</t>
  </si>
  <si>
    <t>Toyota  Yaris Gli - CVT</t>
  </si>
  <si>
    <t>ATIV - M/T</t>
  </si>
  <si>
    <t>Toyota  Yaris ATIV - M/T</t>
  </si>
  <si>
    <t>ATIV - CVT</t>
  </si>
  <si>
    <t>Toyota  Yaris ATIV - CVT</t>
  </si>
  <si>
    <t>ATIV-X - M/T</t>
  </si>
  <si>
    <t>Toyota  Yaris ATIV-X - M/T</t>
  </si>
  <si>
    <t>ATIV-X - CVT</t>
  </si>
  <si>
    <t>Toyota  Yaris ATIV-X - CVT</t>
  </si>
  <si>
    <t>Altis</t>
  </si>
  <si>
    <t>M/T</t>
  </si>
  <si>
    <t>Toyota  Altis M/T</t>
  </si>
  <si>
    <t>A/T</t>
  </si>
  <si>
    <t>Toyota  Altis A/T</t>
  </si>
  <si>
    <t>CVT</t>
  </si>
  <si>
    <t>Toyota  Altis CVT</t>
  </si>
  <si>
    <t>Grande</t>
  </si>
  <si>
    <t>Toyota  Grande CVT - Ex-Peshawar</t>
  </si>
  <si>
    <t>CVT - Beige</t>
  </si>
  <si>
    <t>Toyota  Grande CVT - Beige</t>
  </si>
  <si>
    <t>CVT - Black</t>
  </si>
  <si>
    <t>Toyota  Grande CVT - Black</t>
  </si>
  <si>
    <t>Honda</t>
  </si>
  <si>
    <t>Civic</t>
  </si>
  <si>
    <t>Honda Atlas Cars Pakistan Ltd.</t>
  </si>
  <si>
    <t>City</t>
  </si>
  <si>
    <t>Honda City M/T</t>
  </si>
  <si>
    <t>City - Aspire</t>
  </si>
  <si>
    <t>BR-V</t>
  </si>
  <si>
    <t>CVT-S</t>
  </si>
  <si>
    <t>Honda BR-V CVT-S</t>
  </si>
  <si>
    <t xml:space="preserve"> </t>
  </si>
  <si>
    <t>Down Payment / Equity</t>
  </si>
  <si>
    <t>Net Loan Amount / Financing Amount</t>
  </si>
  <si>
    <t>Markup Rate</t>
  </si>
  <si>
    <t>PRA</t>
  </si>
  <si>
    <t>Processing charges</t>
  </si>
  <si>
    <t>SRB</t>
  </si>
  <si>
    <t>Ist Installment</t>
  </si>
  <si>
    <t>FBR</t>
  </si>
  <si>
    <t>Tracker Payment</t>
  </si>
  <si>
    <t>BRA</t>
  </si>
  <si>
    <t>First year's insurance premium</t>
  </si>
  <si>
    <t>KPRA</t>
  </si>
  <si>
    <t>Total down payment</t>
  </si>
  <si>
    <t xml:space="preserve">Cost of Vehicle </t>
  </si>
  <si>
    <t>KIA</t>
  </si>
  <si>
    <t>Picanto</t>
  </si>
  <si>
    <t>Sportage</t>
  </si>
  <si>
    <t>Sorento</t>
  </si>
  <si>
    <t>Carnival</t>
  </si>
  <si>
    <t>Alpha</t>
  </si>
  <si>
    <t>FWD</t>
  </si>
  <si>
    <t>AWD</t>
  </si>
  <si>
    <t>FWD (PUB)</t>
  </si>
  <si>
    <t>AWD (PUC)</t>
  </si>
  <si>
    <t>FWD (PUC)</t>
  </si>
  <si>
    <t>GLS</t>
  </si>
  <si>
    <t>GLS PP</t>
  </si>
  <si>
    <t>Lucky Motor Corporation Ltd.</t>
  </si>
  <si>
    <t>Kia</t>
  </si>
  <si>
    <t>Tenure / Term</t>
  </si>
  <si>
    <t>AUTO FINANCE CALCULATOR</t>
  </si>
  <si>
    <t>Engine Power</t>
  </si>
  <si>
    <t>Make</t>
  </si>
  <si>
    <t xml:space="preserve">Type of Vehicle </t>
  </si>
  <si>
    <t xml:space="preserve">1st Year Insurance </t>
  </si>
  <si>
    <t>Equal Monthly Installments</t>
  </si>
  <si>
    <t>Total Amount Payable</t>
  </si>
  <si>
    <t>Punjab Province</t>
  </si>
  <si>
    <t>Sindh Province</t>
  </si>
  <si>
    <t>KPK Province</t>
  </si>
  <si>
    <t>Islamabad</t>
  </si>
  <si>
    <t>Balochistan Province</t>
  </si>
  <si>
    <t>AJK</t>
  </si>
  <si>
    <t>Tax Council</t>
  </si>
  <si>
    <t>Installment Without Insurance</t>
  </si>
  <si>
    <t>Installment With Insurance</t>
  </si>
  <si>
    <t>F.E.D / Provincial Service Tax</t>
  </si>
  <si>
    <t>GET</t>
  </si>
  <si>
    <t>IN</t>
  </si>
  <si>
    <t>AND PAY MONTHLY</t>
  </si>
  <si>
    <t>Conditions Apply*</t>
  </si>
  <si>
    <t>Auto</t>
  </si>
  <si>
    <t>Swift GL</t>
  </si>
  <si>
    <t>Swift GL (CVT)</t>
  </si>
  <si>
    <t>Swift GLX (CVT)</t>
  </si>
  <si>
    <t>Swift</t>
  </si>
  <si>
    <t>GL</t>
  </si>
  <si>
    <t>GL (CVT)</t>
  </si>
  <si>
    <t>GLX (CVT)</t>
  </si>
  <si>
    <t>1200 c.c</t>
  </si>
  <si>
    <t>Honda City CVT</t>
  </si>
  <si>
    <t>1500 c.c</t>
  </si>
  <si>
    <t>Honda City - Aspire CVT</t>
  </si>
  <si>
    <t>VTI - CVT</t>
  </si>
  <si>
    <t>VTI - CVT/SR</t>
  </si>
  <si>
    <t>Turbo - RS</t>
  </si>
  <si>
    <t>Stonic</t>
  </si>
  <si>
    <t>EX</t>
  </si>
  <si>
    <t>EX+</t>
  </si>
  <si>
    <t>2400 c.c</t>
  </si>
  <si>
    <t>3500 c.c</t>
  </si>
  <si>
    <t>2000 c.c</t>
  </si>
  <si>
    <t>1000 c.c</t>
  </si>
  <si>
    <t>Oshan</t>
  </si>
  <si>
    <t>X-7 Comfort</t>
  </si>
  <si>
    <t>Changan</t>
  </si>
  <si>
    <t>X-7 FutureSense</t>
  </si>
  <si>
    <t>1300 c.c</t>
  </si>
  <si>
    <t>Karvaan</t>
  </si>
  <si>
    <t>Comfort</t>
  </si>
  <si>
    <t>Lumiere</t>
  </si>
  <si>
    <t>Alsvin</t>
  </si>
  <si>
    <t>Plus</t>
  </si>
  <si>
    <t>Standard</t>
  </si>
  <si>
    <t>DCT - Comfort</t>
  </si>
  <si>
    <t>Sherpa</t>
  </si>
  <si>
    <t>M9</t>
  </si>
  <si>
    <t>With Holding Tax</t>
  </si>
  <si>
    <t>Tax Filer</t>
  </si>
  <si>
    <t>TAX FILER</t>
  </si>
  <si>
    <t>NON-TAX FILER</t>
  </si>
  <si>
    <t>DEBT BURDEN RATIO - DBR</t>
  </si>
  <si>
    <t>Monthly Income / Salary</t>
  </si>
  <si>
    <t>*Note: Only Cells with Red writing can be selected or data can be entered</t>
  </si>
  <si>
    <t>Toyota  Altis Auto S.E</t>
  </si>
  <si>
    <t>Honda Civic Turbo M - CVT</t>
  </si>
  <si>
    <t>1500c.c</t>
  </si>
  <si>
    <t>Honda Civic Oriel Turbo M - CVT</t>
  </si>
  <si>
    <t>Honda Civic Turbo - RS LL-CVT</t>
  </si>
  <si>
    <t>Honda City - Aspire M/T</t>
  </si>
  <si>
    <t xml:space="preserve">KIA Picanto M/T </t>
  </si>
  <si>
    <t xml:space="preserve">KIA Picanto A/T </t>
  </si>
  <si>
    <t xml:space="preserve">KIA Stonic EX </t>
  </si>
  <si>
    <t xml:space="preserve">KIA Stonic EX+ </t>
  </si>
  <si>
    <t xml:space="preserve">KIA Sportage Alpha </t>
  </si>
  <si>
    <t xml:space="preserve">KIA Sportage FWD </t>
  </si>
  <si>
    <t xml:space="preserve">KIA Sportage AWD </t>
  </si>
  <si>
    <t xml:space="preserve">KIA Sorento FWD (PUB) </t>
  </si>
  <si>
    <t xml:space="preserve">KIA Sorento AWD (PUC) </t>
  </si>
  <si>
    <t xml:space="preserve">KIA Sorento FWD (PUC) </t>
  </si>
  <si>
    <t xml:space="preserve">KIA Carnival GLS </t>
  </si>
  <si>
    <t xml:space="preserve">KIA Carnival GLS PP </t>
  </si>
  <si>
    <t>Changan Karvaan Standard</t>
  </si>
  <si>
    <t>Changan Karvaan Plus</t>
  </si>
  <si>
    <t>Changan Alsvin Comfort</t>
  </si>
  <si>
    <t>Changan Alsvin DCT - Comfort</t>
  </si>
  <si>
    <t>Changan Alsvin Lumiere</t>
  </si>
  <si>
    <t>Changan Oshan X-7 Comfort</t>
  </si>
  <si>
    <t>Changan Oshan X-7 FutureSense</t>
  </si>
  <si>
    <t>Changan Sherpa M9</t>
  </si>
  <si>
    <t>Master Changan Motors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</si>
</sst>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(* #,##0.00_);_(* \(#,##0.00\);_(* \-??_);_(@_)"/>
    <numFmt numFmtId="165" formatCode="_(* #,##0_);_(* \(#,##0\);_(* \-??_);_(@_)"/>
    <numFmt numFmtId="166" formatCode="_(\$* #,##0.00_);_(\$* \(#,##0.00\);_(\$* \-??_);_(@_)"/>
    <numFmt numFmtId="167" formatCode="_(* #,##0.000_);_(* \(#,##0.000\);_(* \-??_);_(@_)"/>
    <numFmt numFmtId="168" formatCode="_(* #,##0_);_(* \(#,##0\);_(* &quot;-&quot;??_);_(@_)"/>
    <numFmt numFmtId="169" formatCode="00&quot; Year(s)&quot;"/>
    <numFmt numFmtId="170" formatCode="00&quot; Month(s)&quot;"/>
    <numFmt numFmtId="171" formatCode="[$PKR]\ #,##0_);\([$PKR]\ #,##0\)"/>
    <numFmt numFmtId="172" formatCode="0000&quot; c.c&quot;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0"/>
      <name val="Times New Roman"/>
      <family val="1"/>
    </font>
    <font>
      <sz val="12"/>
      <color theme="0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sz val="10"/>
      <color indexed="10"/>
      <name val="Times New Roman"/>
      <family val="1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theme="9" tint="-0.249977111117893"/>
      <name val="Times New Roman"/>
      <family val="1"/>
    </font>
    <font>
      <sz val="14"/>
      <color theme="9" tint="-0.249977111117893"/>
      <name val="Times New Roman"/>
      <family val="1"/>
    </font>
    <font>
      <b/>
      <sz val="14"/>
      <name val="Times New Roman"/>
      <family val="1"/>
    </font>
    <font>
      <sz val="12"/>
      <color theme="9" tint="-0.249977111117893"/>
      <name val="Times New Roman"/>
      <family val="1"/>
    </font>
    <font>
      <b/>
      <sz val="16"/>
      <color theme="9" tint="-0.499984740745262"/>
      <name val="Times New Roman"/>
      <family val="1"/>
    </font>
    <font>
      <sz val="8"/>
      <color indexed="8"/>
      <name val="Times New Roman"/>
      <family val="1"/>
    </font>
    <font>
      <sz val="8"/>
      <color theme="1" tint="0.249977111117893"/>
      <name val="Times New Roman"/>
      <family val="1"/>
    </font>
    <font>
      <b/>
      <sz val="10"/>
      <color theme="0"/>
      <name val="Times New Roman"/>
      <family val="1"/>
    </font>
    <font>
      <b/>
      <sz val="14"/>
      <color theme="0"/>
      <name val="Times New Roman"/>
      <family val="1"/>
    </font>
    <font>
      <sz val="8"/>
      <color theme="0" tint="-0.499984740745262"/>
      <name val="Times New Roman"/>
      <family val="1"/>
    </font>
    <font>
      <b/>
      <sz val="20"/>
      <color theme="0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9" tint="-0.499984740745262"/>
      <name val="Times New Roman"/>
      <family val="1"/>
    </font>
    <font>
      <sz val="14"/>
      <color rgb="FFFF0000"/>
      <name val="Calibri"/>
      <family val="2"/>
      <scheme val="minor"/>
    </font>
    <font>
      <sz val="14"/>
      <color rgb="FFFF0000"/>
      <name val="Times New Roman"/>
      <family val="1"/>
    </font>
    <font>
      <sz val="12"/>
      <color rgb="FFFF0000"/>
      <name val="Times New Roman"/>
      <family val="1"/>
    </font>
    <font>
      <b/>
      <sz val="28"/>
      <color indexed="8"/>
      <name val="Times New Roman"/>
      <family val="1"/>
    </font>
    <font>
      <b/>
      <sz val="10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3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FBD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2">
    <border>
      <left/>
      <right/>
      <top/>
      <bottom/>
      <diagonal/>
    </border>
    <border>
      <left style="thick">
        <color theme="6" tint="-0.499984740745262"/>
      </left>
      <right/>
      <top style="thick">
        <color theme="6" tint="-0.499984740745262"/>
      </top>
      <bottom style="thick">
        <color theme="6" tint="-0.499984740745262"/>
      </bottom>
      <diagonal/>
    </border>
    <border>
      <left/>
      <right/>
      <top style="thick">
        <color theme="6" tint="-0.499984740745262"/>
      </top>
      <bottom style="thick">
        <color theme="6" tint="-0.499984740745262"/>
      </bottom>
      <diagonal/>
    </border>
    <border>
      <left/>
      <right style="thick">
        <color theme="6" tint="-0.499984740745262"/>
      </right>
      <top style="thick">
        <color theme="6" tint="-0.499984740745262"/>
      </top>
      <bottom style="thick">
        <color theme="6" tint="-0.499984740745262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 tint="0.59996337778862885"/>
      </left>
      <right style="thick">
        <color theme="9" tint="0.59996337778862885"/>
      </right>
      <top style="thick">
        <color theme="9" tint="0.59996337778862885"/>
      </top>
      <bottom style="thick">
        <color theme="9" tint="0.59996337778862885"/>
      </bottom>
      <diagonal/>
    </border>
    <border>
      <left/>
      <right/>
      <top style="thick">
        <color theme="9" tint="0.59996337778862885"/>
      </top>
      <bottom style="thick">
        <color theme="9" tint="0.59996337778862885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/>
      <right/>
      <top/>
      <bottom style="thick">
        <color theme="9" tint="0.59996337778862885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ck">
        <color theme="7" tint="-0.24994659260841701"/>
      </left>
      <right/>
      <top style="thick">
        <color theme="7" tint="-0.24994659260841701"/>
      </top>
      <bottom style="thin">
        <color theme="7" tint="-0.24994659260841701"/>
      </bottom>
      <diagonal/>
    </border>
    <border>
      <left/>
      <right/>
      <top style="thick">
        <color theme="7" tint="-0.24994659260841701"/>
      </top>
      <bottom style="thin">
        <color theme="7" tint="-0.24994659260841701"/>
      </bottom>
      <diagonal/>
    </border>
    <border>
      <left/>
      <right style="thick">
        <color theme="7" tint="-0.24994659260841701"/>
      </right>
      <top style="thick">
        <color theme="7" tint="-0.24994659260841701"/>
      </top>
      <bottom style="thin">
        <color theme="7" tint="-0.24994659260841701"/>
      </bottom>
      <diagonal/>
    </border>
    <border>
      <left style="thick">
        <color theme="7" tint="-0.24994659260841701"/>
      </left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 style="thick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ck">
        <color theme="7" tint="-0.24994659260841701"/>
      </left>
      <right/>
      <top style="thin">
        <color theme="7" tint="-0.24994659260841701"/>
      </top>
      <bottom/>
      <diagonal/>
    </border>
    <border>
      <left/>
      <right/>
      <top style="thin">
        <color theme="7" tint="-0.24994659260841701"/>
      </top>
      <bottom/>
      <diagonal/>
    </border>
    <border>
      <left/>
      <right style="thick">
        <color theme="7" tint="-0.24994659260841701"/>
      </right>
      <top style="thin">
        <color theme="7" tint="-0.24994659260841701"/>
      </top>
      <bottom/>
      <diagonal/>
    </border>
    <border>
      <left style="thick">
        <color theme="7" tint="-0.24994659260841701"/>
      </left>
      <right/>
      <top style="thick">
        <color theme="7" tint="-0.24994659260841701"/>
      </top>
      <bottom style="thick">
        <color theme="7" tint="-0.24994659260841701"/>
      </bottom>
      <diagonal/>
    </border>
    <border>
      <left/>
      <right/>
      <top style="thick">
        <color theme="7" tint="-0.24994659260841701"/>
      </top>
      <bottom style="thick">
        <color theme="7" tint="-0.24994659260841701"/>
      </bottom>
      <diagonal/>
    </border>
    <border>
      <left/>
      <right style="thick">
        <color theme="7" tint="-0.24994659260841701"/>
      </right>
      <top style="thick">
        <color theme="7" tint="-0.24994659260841701"/>
      </top>
      <bottom style="thick">
        <color theme="7" tint="-0.2499465926084170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164" fontId="3" fillId="0" borderId="0" applyFill="0" applyBorder="0" applyAlignment="0" applyProtection="0"/>
    <xf numFmtId="9" fontId="3" fillId="0" borderId="0" applyFill="0" applyBorder="0" applyAlignment="0" applyProtection="0"/>
    <xf numFmtId="166" fontId="3" fillId="0" borderId="0" applyFill="0" applyBorder="0" applyAlignment="0" applyProtection="0"/>
  </cellStyleXfs>
  <cellXfs count="198">
    <xf numFmtId="0" fontId="0" fillId="0" borderId="0" xfId="0"/>
    <xf numFmtId="0" fontId="6" fillId="0" borderId="0" xfId="4" applyFont="1"/>
    <xf numFmtId="0" fontId="14" fillId="0" borderId="0" xfId="4" applyFont="1"/>
    <xf numFmtId="0" fontId="15" fillId="0" borderId="0" xfId="4" applyFont="1" applyBorder="1"/>
    <xf numFmtId="0" fontId="14" fillId="0" borderId="0" xfId="4" applyFont="1" applyBorder="1"/>
    <xf numFmtId="0" fontId="6" fillId="0" borderId="0" xfId="4" applyFont="1" applyBorder="1"/>
    <xf numFmtId="165" fontId="15" fillId="0" borderId="0" xfId="4" applyNumberFormat="1" applyFont="1" applyBorder="1"/>
    <xf numFmtId="38" fontId="15" fillId="0" borderId="0" xfId="4" applyNumberFormat="1" applyFont="1" applyBorder="1"/>
    <xf numFmtId="0" fontId="15" fillId="0" borderId="0" xfId="4" applyFont="1" applyAlignment="1">
      <alignment horizontal="right"/>
    </xf>
    <xf numFmtId="0" fontId="15" fillId="0" borderId="0" xfId="4" applyFont="1" applyBorder="1" applyAlignment="1">
      <alignment horizontal="right"/>
    </xf>
    <xf numFmtId="38" fontId="14" fillId="0" borderId="0" xfId="4" applyNumberFormat="1" applyFont="1" applyBorder="1"/>
    <xf numFmtId="164" fontId="14" fillId="0" borderId="0" xfId="4" applyNumberFormat="1" applyFont="1" applyBorder="1"/>
    <xf numFmtId="165" fontId="7" fillId="3" borderId="0" xfId="5" applyNumberFormat="1" applyFont="1" applyFill="1" applyBorder="1"/>
    <xf numFmtId="0" fontId="5" fillId="3" borderId="0" xfId="4" applyFont="1" applyFill="1" applyBorder="1"/>
    <xf numFmtId="165" fontId="11" fillId="3" borderId="0" xfId="4" applyNumberFormat="1" applyFont="1" applyFill="1" applyBorder="1"/>
    <xf numFmtId="0" fontId="5" fillId="3" borderId="0" xfId="4" applyFont="1" applyFill="1" applyBorder="1" applyAlignment="1">
      <alignment horizontal="right"/>
    </xf>
    <xf numFmtId="165" fontId="7" fillId="3" borderId="0" xfId="5" applyNumberFormat="1" applyFont="1" applyFill="1" applyBorder="1" applyAlignment="1" applyProtection="1"/>
    <xf numFmtId="165" fontId="13" fillId="3" borderId="0" xfId="4" applyNumberFormat="1" applyFont="1" applyFill="1" applyBorder="1"/>
    <xf numFmtId="165" fontId="12" fillId="3" borderId="0" xfId="4" applyNumberFormat="1" applyFont="1" applyFill="1" applyBorder="1"/>
    <xf numFmtId="0" fontId="14" fillId="3" borderId="0" xfId="4" applyFont="1" applyFill="1"/>
    <xf numFmtId="0" fontId="15" fillId="3" borderId="0" xfId="4" applyFont="1" applyFill="1" applyBorder="1"/>
    <xf numFmtId="0" fontId="14" fillId="3" borderId="0" xfId="4" applyFont="1" applyFill="1" applyBorder="1"/>
    <xf numFmtId="0" fontId="5" fillId="3" borderId="0" xfId="4" applyFont="1" applyFill="1" applyBorder="1" applyAlignment="1">
      <alignment horizontal="center"/>
    </xf>
    <xf numFmtId="0" fontId="6" fillId="3" borderId="0" xfId="4" applyFont="1" applyFill="1"/>
    <xf numFmtId="0" fontId="16" fillId="3" borderId="0" xfId="4" applyFont="1" applyFill="1" applyBorder="1"/>
    <xf numFmtId="0" fontId="6" fillId="3" borderId="0" xfId="4" applyFont="1" applyFill="1" applyBorder="1"/>
    <xf numFmtId="0" fontId="6" fillId="6" borderId="0" xfId="4" applyFont="1" applyFill="1"/>
    <xf numFmtId="0" fontId="5" fillId="6" borderId="0" xfId="4" applyFont="1" applyFill="1"/>
    <xf numFmtId="0" fontId="19" fillId="6" borderId="0" xfId="4" applyFont="1" applyFill="1"/>
    <xf numFmtId="0" fontId="19" fillId="5" borderId="18" xfId="4" applyFont="1" applyFill="1" applyBorder="1" applyAlignment="1">
      <alignment vertical="center"/>
    </xf>
    <xf numFmtId="0" fontId="19" fillId="6" borderId="0" xfId="4" applyFont="1" applyFill="1" applyAlignment="1">
      <alignment vertical="center"/>
    </xf>
    <xf numFmtId="9" fontId="20" fillId="6" borderId="0" xfId="2" applyFont="1" applyFill="1" applyAlignment="1">
      <alignment horizontal="center"/>
    </xf>
    <xf numFmtId="0" fontId="6" fillId="5" borderId="20" xfId="4" applyFont="1" applyFill="1" applyBorder="1"/>
    <xf numFmtId="170" fontId="22" fillId="5" borderId="18" xfId="4" applyNumberFormat="1" applyFont="1" applyFill="1" applyBorder="1" applyAlignment="1">
      <alignment horizontal="center"/>
    </xf>
    <xf numFmtId="0" fontId="19" fillId="5" borderId="5" xfId="4" applyFont="1" applyFill="1" applyBorder="1" applyAlignment="1">
      <alignment vertical="center"/>
    </xf>
    <xf numFmtId="168" fontId="5" fillId="5" borderId="7" xfId="1" quotePrefix="1" applyNumberFormat="1" applyFont="1" applyFill="1" applyBorder="1" applyAlignment="1" applyProtection="1">
      <alignment horizontal="right"/>
    </xf>
    <xf numFmtId="0" fontId="19" fillId="5" borderId="10" xfId="4" applyFont="1" applyFill="1" applyBorder="1" applyAlignment="1">
      <alignment vertical="center"/>
    </xf>
    <xf numFmtId="0" fontId="7" fillId="3" borderId="0" xfId="4" applyFont="1" applyFill="1"/>
    <xf numFmtId="168" fontId="25" fillId="6" borderId="19" xfId="1" applyNumberFormat="1" applyFont="1" applyFill="1" applyBorder="1" applyAlignment="1">
      <alignment horizontal="right"/>
    </xf>
    <xf numFmtId="168" fontId="24" fillId="6" borderId="0" xfId="1" applyNumberFormat="1" applyFont="1" applyFill="1" applyAlignment="1">
      <alignment horizontal="right" vertical="center"/>
    </xf>
    <xf numFmtId="165" fontId="5" fillId="3" borderId="0" xfId="4" applyNumberFormat="1" applyFont="1" applyFill="1" applyBorder="1" applyAlignment="1">
      <alignment horizontal="center"/>
    </xf>
    <xf numFmtId="0" fontId="5" fillId="3" borderId="0" xfId="4" applyNumberFormat="1" applyFont="1" applyFill="1" applyBorder="1" applyAlignment="1">
      <alignment horizontal="center"/>
    </xf>
    <xf numFmtId="0" fontId="5" fillId="3" borderId="0" xfId="4" applyNumberFormat="1" applyFont="1" applyFill="1" applyBorder="1"/>
    <xf numFmtId="165" fontId="6" fillId="3" borderId="0" xfId="5" applyNumberFormat="1" applyFont="1" applyFill="1" applyBorder="1" applyAlignment="1" applyProtection="1"/>
    <xf numFmtId="165" fontId="6" fillId="3" borderId="0" xfId="5" applyNumberFormat="1" applyFont="1" applyFill="1" applyBorder="1" applyAlignment="1" applyProtection="1">
      <alignment horizontal="left"/>
    </xf>
    <xf numFmtId="165" fontId="6" fillId="3" borderId="0" xfId="4" applyNumberFormat="1" applyFont="1" applyFill="1"/>
    <xf numFmtId="167" fontId="6" fillId="3" borderId="0" xfId="5" applyNumberFormat="1" applyFont="1" applyFill="1" applyBorder="1" applyAlignment="1" applyProtection="1"/>
    <xf numFmtId="165" fontId="6" fillId="3" borderId="0" xfId="4" applyNumberFormat="1" applyFont="1" applyFill="1" applyBorder="1"/>
    <xf numFmtId="165" fontId="10" fillId="3" borderId="0" xfId="5" applyNumberFormat="1" applyFont="1" applyFill="1" applyBorder="1" applyAlignment="1" applyProtection="1"/>
    <xf numFmtId="0" fontId="10" fillId="3" borderId="0" xfId="4" applyFont="1" applyFill="1" applyBorder="1" applyAlignment="1">
      <alignment horizontal="right"/>
    </xf>
    <xf numFmtId="0" fontId="10" fillId="3" borderId="0" xfId="4" applyFont="1" applyFill="1" applyAlignment="1">
      <alignment horizontal="right"/>
    </xf>
    <xf numFmtId="38" fontId="6" fillId="3" borderId="0" xfId="4" applyNumberFormat="1" applyFont="1" applyFill="1" applyBorder="1"/>
    <xf numFmtId="0" fontId="6" fillId="3" borderId="0" xfId="4" applyNumberFormat="1" applyFont="1" applyFill="1"/>
    <xf numFmtId="10" fontId="5" fillId="5" borderId="6" xfId="2" applyNumberFormat="1" applyFont="1" applyFill="1" applyBorder="1" applyAlignment="1" applyProtection="1">
      <alignment horizontal="center" vertical="center"/>
    </xf>
    <xf numFmtId="0" fontId="26" fillId="8" borderId="22" xfId="4" applyFont="1" applyFill="1" applyBorder="1" applyAlignment="1">
      <alignment horizontal="right"/>
    </xf>
    <xf numFmtId="0" fontId="6" fillId="8" borderId="25" xfId="4" applyFont="1" applyFill="1" applyBorder="1"/>
    <xf numFmtId="0" fontId="27" fillId="8" borderId="25" xfId="4" applyFont="1" applyFill="1" applyBorder="1" applyAlignment="1">
      <alignment horizontal="center"/>
    </xf>
    <xf numFmtId="0" fontId="27" fillId="8" borderId="26" xfId="4" applyFont="1" applyFill="1" applyBorder="1" applyAlignment="1">
      <alignment horizontal="center"/>
    </xf>
    <xf numFmtId="38" fontId="21" fillId="8" borderId="22" xfId="4" applyNumberFormat="1" applyFont="1" applyFill="1" applyBorder="1" applyAlignment="1">
      <alignment horizontal="center"/>
    </xf>
    <xf numFmtId="168" fontId="25" fillId="8" borderId="23" xfId="4" applyNumberFormat="1" applyFont="1" applyFill="1" applyBorder="1" applyAlignment="1">
      <alignment horizontal="center"/>
    </xf>
    <xf numFmtId="0" fontId="7" fillId="5" borderId="11" xfId="4" applyFont="1" applyFill="1" applyBorder="1" applyAlignment="1">
      <alignment horizontal="center" vertical="center"/>
    </xf>
    <xf numFmtId="0" fontId="4" fillId="3" borderId="33" xfId="4" applyFont="1" applyFill="1" applyBorder="1" applyAlignment="1">
      <alignment vertical="center"/>
    </xf>
    <xf numFmtId="0" fontId="5" fillId="3" borderId="34" xfId="4" applyFont="1" applyFill="1" applyBorder="1"/>
    <xf numFmtId="165" fontId="5" fillId="3" borderId="35" xfId="5" applyNumberFormat="1" applyFont="1" applyFill="1" applyBorder="1" applyAlignment="1" applyProtection="1"/>
    <xf numFmtId="0" fontId="7" fillId="3" borderId="34" xfId="4" applyFont="1" applyFill="1" applyBorder="1"/>
    <xf numFmtId="0" fontId="4" fillId="3" borderId="36" xfId="4" applyFont="1" applyFill="1" applyBorder="1" applyAlignment="1">
      <alignment vertical="center"/>
    </xf>
    <xf numFmtId="10" fontId="5" fillId="3" borderId="37" xfId="2" applyNumberFormat="1" applyFont="1" applyFill="1" applyBorder="1" applyAlignment="1">
      <alignment horizontal="center"/>
    </xf>
    <xf numFmtId="165" fontId="5" fillId="3" borderId="38" xfId="4" applyNumberFormat="1" applyFont="1" applyFill="1" applyBorder="1"/>
    <xf numFmtId="0" fontId="9" fillId="7" borderId="40" xfId="4" applyFont="1" applyFill="1" applyBorder="1" applyAlignment="1">
      <alignment vertical="center"/>
    </xf>
    <xf numFmtId="165" fontId="8" fillId="7" borderId="41" xfId="4" applyNumberFormat="1" applyFont="1" applyFill="1" applyBorder="1" applyAlignment="1">
      <alignment vertical="center"/>
    </xf>
    <xf numFmtId="0" fontId="8" fillId="7" borderId="39" xfId="4" applyFont="1" applyFill="1" applyBorder="1" applyAlignment="1">
      <alignment horizontal="left" vertical="center"/>
    </xf>
    <xf numFmtId="0" fontId="6" fillId="3" borderId="5" xfId="4" applyFont="1" applyFill="1" applyBorder="1"/>
    <xf numFmtId="0" fontId="6" fillId="3" borderId="7" xfId="4" applyFont="1" applyFill="1" applyBorder="1"/>
    <xf numFmtId="0" fontId="6" fillId="3" borderId="8" xfId="4" applyFont="1" applyFill="1" applyBorder="1"/>
    <xf numFmtId="0" fontId="6" fillId="3" borderId="9" xfId="4" applyFont="1" applyFill="1" applyBorder="1"/>
    <xf numFmtId="168" fontId="5" fillId="5" borderId="6" xfId="1" quotePrefix="1" applyNumberFormat="1" applyFont="1" applyFill="1" applyBorder="1" applyAlignment="1" applyProtection="1">
      <alignment horizontal="right"/>
    </xf>
    <xf numFmtId="0" fontId="6" fillId="3" borderId="0" xfId="4" applyFont="1" applyFill="1" applyBorder="1" applyAlignment="1">
      <alignment horizontal="center" vertical="center"/>
    </xf>
    <xf numFmtId="0" fontId="7" fillId="3" borderId="5" xfId="4" applyFont="1" applyFill="1" applyBorder="1" applyAlignment="1">
      <alignment vertical="center"/>
    </xf>
    <xf numFmtId="0" fontId="7" fillId="3" borderId="6" xfId="4" applyFont="1" applyFill="1" applyBorder="1" applyAlignment="1">
      <alignment vertical="center"/>
    </xf>
    <xf numFmtId="168" fontId="7" fillId="3" borderId="7" xfId="4" applyNumberFormat="1" applyFont="1" applyFill="1" applyBorder="1" applyAlignment="1">
      <alignment vertical="center"/>
    </xf>
    <xf numFmtId="0" fontId="23" fillId="3" borderId="6" xfId="4" applyFont="1" applyFill="1" applyBorder="1" applyAlignment="1">
      <alignment horizontal="center" vertical="center"/>
    </xf>
    <xf numFmtId="0" fontId="5" fillId="3" borderId="37" xfId="4" applyFont="1" applyFill="1" applyBorder="1"/>
    <xf numFmtId="165" fontId="5" fillId="3" borderId="38" xfId="5" applyNumberFormat="1" applyFont="1" applyFill="1" applyBorder="1" applyAlignment="1" applyProtection="1"/>
    <xf numFmtId="0" fontId="19" fillId="5" borderId="0" xfId="4" applyFont="1" applyFill="1" applyBorder="1" applyAlignment="1">
      <alignment vertical="center"/>
    </xf>
    <xf numFmtId="170" fontId="22" fillId="5" borderId="0" xfId="4" applyNumberFormat="1" applyFont="1" applyFill="1" applyBorder="1" applyAlignment="1">
      <alignment horizontal="center"/>
    </xf>
    <xf numFmtId="0" fontId="6" fillId="5" borderId="0" xfId="4" applyFont="1" applyFill="1" applyBorder="1"/>
    <xf numFmtId="0" fontId="17" fillId="3" borderId="0" xfId="4" applyFont="1" applyFill="1" applyBorder="1" applyAlignment="1">
      <alignment horizontal="center" vertical="center"/>
    </xf>
    <xf numFmtId="168" fontId="18" fillId="5" borderId="0" xfId="1" applyNumberFormat="1" applyFont="1" applyFill="1" applyBorder="1" applyAlignment="1" applyProtection="1">
      <alignment horizontal="center" vertical="center"/>
    </xf>
    <xf numFmtId="0" fontId="6" fillId="5" borderId="8" xfId="4" applyFont="1" applyFill="1" applyBorder="1"/>
    <xf numFmtId="10" fontId="23" fillId="5" borderId="11" xfId="2" applyNumberFormat="1" applyFont="1" applyFill="1" applyBorder="1" applyAlignment="1">
      <alignment horizontal="center" vertical="center"/>
    </xf>
    <xf numFmtId="0" fontId="29" fillId="9" borderId="27" xfId="4" applyFont="1" applyFill="1" applyBorder="1" applyAlignment="1">
      <alignment horizontal="center"/>
    </xf>
    <xf numFmtId="0" fontId="29" fillId="9" borderId="28" xfId="4" applyFont="1" applyFill="1" applyBorder="1" applyAlignment="1">
      <alignment horizontal="center"/>
    </xf>
    <xf numFmtId="0" fontId="29" fillId="9" borderId="29" xfId="4" applyFont="1" applyFill="1" applyBorder="1" applyAlignment="1">
      <alignment horizontal="center"/>
    </xf>
    <xf numFmtId="168" fontId="33" fillId="6" borderId="16" xfId="1" applyNumberFormat="1" applyFont="1" applyFill="1" applyBorder="1"/>
    <xf numFmtId="0" fontId="18" fillId="6" borderId="16" xfId="4" applyFont="1" applyFill="1" applyBorder="1" applyAlignment="1">
      <alignment horizontal="center"/>
    </xf>
    <xf numFmtId="0" fontId="23" fillId="10" borderId="30" xfId="4" applyFont="1" applyFill="1" applyBorder="1" applyAlignment="1"/>
    <xf numFmtId="0" fontId="23" fillId="10" borderId="31" xfId="4" applyFont="1" applyFill="1" applyBorder="1" applyAlignment="1"/>
    <xf numFmtId="0" fontId="23" fillId="10" borderId="32" xfId="4" applyFont="1" applyFill="1" applyBorder="1" applyAlignment="1"/>
    <xf numFmtId="9" fontId="34" fillId="0" borderId="17" xfId="2" applyFont="1" applyBorder="1" applyAlignment="1" applyProtection="1">
      <alignment horizontal="center"/>
      <protection locked="0"/>
    </xf>
    <xf numFmtId="169" fontId="35" fillId="3" borderId="17" xfId="4" applyNumberFormat="1" applyFont="1" applyFill="1" applyBorder="1" applyAlignment="1" applyProtection="1">
      <alignment horizontal="center" vertical="center"/>
      <protection locked="0"/>
    </xf>
    <xf numFmtId="0" fontId="32" fillId="6" borderId="16" xfId="0" applyFont="1" applyFill="1" applyBorder="1" applyAlignment="1" applyProtection="1">
      <alignment horizontal="center"/>
      <protection locked="0"/>
    </xf>
    <xf numFmtId="0" fontId="36" fillId="3" borderId="37" xfId="4" applyFont="1" applyFill="1" applyBorder="1" applyAlignment="1" applyProtection="1">
      <alignment horizontal="center"/>
      <protection locked="0"/>
    </xf>
    <xf numFmtId="10" fontId="23" fillId="5" borderId="12" xfId="2" applyNumberFormat="1" applyFont="1" applyFill="1" applyBorder="1" applyAlignment="1">
      <alignment horizontal="center" vertical="center"/>
    </xf>
    <xf numFmtId="0" fontId="32" fillId="6" borderId="16" xfId="4" applyFont="1" applyFill="1" applyBorder="1" applyAlignment="1" applyProtection="1">
      <alignment horizontal="center"/>
      <protection locked="0"/>
    </xf>
    <xf numFmtId="168" fontId="38" fillId="3" borderId="9" xfId="1" applyNumberFormat="1" applyFont="1" applyFill="1" applyBorder="1" applyProtection="1">
      <protection locked="0"/>
    </xf>
    <xf numFmtId="0" fontId="0" fillId="3" borderId="0" xfId="0" applyFill="1"/>
    <xf numFmtId="0" fontId="39" fillId="2" borderId="0" xfId="3" applyFont="1" applyBorder="1"/>
    <xf numFmtId="0" fontId="39" fillId="2" borderId="0" xfId="3" applyFont="1" applyBorder="1" applyAlignment="1">
      <alignment horizontal="center"/>
    </xf>
    <xf numFmtId="0" fontId="39" fillId="2" borderId="1" xfId="3" applyFont="1" applyBorder="1"/>
    <xf numFmtId="0" fontId="39" fillId="2" borderId="2" xfId="3" applyFont="1" applyBorder="1"/>
    <xf numFmtId="0" fontId="39" fillId="2" borderId="3" xfId="3" applyFont="1" applyBorder="1"/>
    <xf numFmtId="0" fontId="39" fillId="3" borderId="0" xfId="0" applyFont="1" applyFill="1" applyBorder="1" applyAlignment="1">
      <alignment vertical="center"/>
    </xf>
    <xf numFmtId="49" fontId="39" fillId="3" borderId="0" xfId="0" applyNumberFormat="1" applyFont="1" applyFill="1" applyBorder="1" applyAlignment="1">
      <alignment vertical="center"/>
    </xf>
    <xf numFmtId="168" fontId="39" fillId="3" borderId="0" xfId="1" applyNumberFormat="1" applyFont="1" applyFill="1" applyBorder="1" applyAlignment="1">
      <alignment vertical="center"/>
    </xf>
    <xf numFmtId="168" fontId="39" fillId="3" borderId="0" xfId="1" applyNumberFormat="1" applyFont="1" applyFill="1" applyBorder="1" applyAlignment="1">
      <alignment horizontal="right" vertical="center"/>
    </xf>
    <xf numFmtId="0" fontId="39" fillId="3" borderId="11" xfId="0" applyFont="1" applyFill="1" applyBorder="1" applyAlignment="1">
      <alignment vertical="center"/>
    </xf>
    <xf numFmtId="49" fontId="39" fillId="3" borderId="11" xfId="0" applyNumberFormat="1" applyFont="1" applyFill="1" applyBorder="1" applyAlignment="1">
      <alignment vertical="center"/>
    </xf>
    <xf numFmtId="168" fontId="39" fillId="3" borderId="11" xfId="1" applyNumberFormat="1" applyFont="1" applyFill="1" applyBorder="1" applyAlignment="1">
      <alignment vertical="center"/>
    </xf>
    <xf numFmtId="168" fontId="39" fillId="3" borderId="11" xfId="1" applyNumberFormat="1" applyFont="1" applyFill="1" applyBorder="1" applyAlignment="1">
      <alignment horizontal="right" vertical="center"/>
    </xf>
    <xf numFmtId="0" fontId="39" fillId="3" borderId="0" xfId="0" applyFont="1" applyFill="1" applyBorder="1"/>
    <xf numFmtId="49" fontId="39" fillId="3" borderId="0" xfId="0" applyNumberFormat="1" applyFont="1" applyFill="1" applyBorder="1"/>
    <xf numFmtId="168" fontId="39" fillId="3" borderId="0" xfId="1" applyNumberFormat="1" applyFont="1" applyFill="1" applyBorder="1"/>
    <xf numFmtId="168" fontId="39" fillId="3" borderId="0" xfId="1" applyNumberFormat="1" applyFont="1" applyFill="1" applyBorder="1" applyAlignment="1">
      <alignment horizontal="right"/>
    </xf>
    <xf numFmtId="0" fontId="39" fillId="3" borderId="0" xfId="0" applyFont="1" applyFill="1" applyBorder="1" applyAlignment="1">
      <alignment vertical="center" wrapText="1"/>
    </xf>
    <xf numFmtId="0" fontId="39" fillId="3" borderId="0" xfId="4" applyFont="1" applyFill="1"/>
    <xf numFmtId="168" fontId="39" fillId="3" borderId="0" xfId="1" applyNumberFormat="1" applyFont="1" applyFill="1" applyBorder="1" applyAlignment="1">
      <alignment vertical="center" wrapText="1"/>
    </xf>
    <xf numFmtId="168" fontId="39" fillId="3" borderId="0" xfId="1" applyNumberFormat="1" applyFont="1" applyFill="1" applyBorder="1" applyAlignment="1">
      <alignment horizontal="right" vertical="center" wrapText="1"/>
    </xf>
    <xf numFmtId="0" fontId="39" fillId="3" borderId="0" xfId="4" applyFont="1" applyFill="1" applyBorder="1"/>
    <xf numFmtId="0" fontId="39" fillId="3" borderId="11" xfId="0" applyFont="1" applyFill="1" applyBorder="1" applyAlignment="1">
      <alignment horizontal="left" vertical="center"/>
    </xf>
    <xf numFmtId="0" fontId="39" fillId="3" borderId="11" xfId="0" applyFont="1" applyFill="1" applyBorder="1" applyAlignment="1">
      <alignment vertical="center" wrapText="1"/>
    </xf>
    <xf numFmtId="0" fontId="39" fillId="3" borderId="11" xfId="4" applyFont="1" applyFill="1" applyBorder="1"/>
    <xf numFmtId="168" fontId="39" fillId="3" borderId="11" xfId="1" applyNumberFormat="1" applyFont="1" applyFill="1" applyBorder="1" applyAlignment="1">
      <alignment vertical="center" wrapText="1"/>
    </xf>
    <xf numFmtId="168" fontId="39" fillId="3" borderId="11" xfId="1" applyNumberFormat="1" applyFont="1" applyFill="1" applyBorder="1" applyAlignment="1">
      <alignment horizontal="right" vertical="center" wrapText="1"/>
    </xf>
    <xf numFmtId="0" fontId="39" fillId="3" borderId="11" xfId="0" applyFont="1" applyFill="1" applyBorder="1"/>
    <xf numFmtId="49" fontId="39" fillId="3" borderId="11" xfId="0" applyNumberFormat="1" applyFont="1" applyFill="1" applyBorder="1"/>
    <xf numFmtId="168" fontId="39" fillId="3" borderId="11" xfId="1" applyNumberFormat="1" applyFont="1" applyFill="1" applyBorder="1"/>
    <xf numFmtId="168" fontId="39" fillId="3" borderId="11" xfId="1" applyNumberFormat="1" applyFont="1" applyFill="1" applyBorder="1" applyAlignment="1">
      <alignment horizontal="right"/>
    </xf>
    <xf numFmtId="9" fontId="6" fillId="0" borderId="0" xfId="4" applyNumberFormat="1" applyFont="1" applyAlignment="1">
      <alignment horizontal="center"/>
    </xf>
    <xf numFmtId="0" fontId="6" fillId="4" borderId="0" xfId="4" applyFont="1" applyFill="1"/>
    <xf numFmtId="0" fontId="40" fillId="11" borderId="14" xfId="0" applyFont="1" applyFill="1" applyBorder="1"/>
    <xf numFmtId="0" fontId="39" fillId="11" borderId="14" xfId="0" applyFont="1" applyFill="1" applyBorder="1" applyAlignment="1">
      <alignment horizontal="center"/>
    </xf>
    <xf numFmtId="3" fontId="39" fillId="11" borderId="14" xfId="1" applyNumberFormat="1" applyFont="1" applyFill="1" applyBorder="1" applyAlignment="1">
      <alignment horizontal="center"/>
    </xf>
    <xf numFmtId="168" fontId="6" fillId="4" borderId="0" xfId="1" applyNumberFormat="1" applyFont="1" applyFill="1"/>
    <xf numFmtId="0" fontId="39" fillId="3" borderId="0" xfId="0" applyFont="1" applyFill="1"/>
    <xf numFmtId="172" fontId="39" fillId="3" borderId="0" xfId="0" applyNumberFormat="1" applyFont="1" applyFill="1" applyAlignment="1">
      <alignment horizontal="center"/>
    </xf>
    <xf numFmtId="3" fontId="39" fillId="3" borderId="0" xfId="1" applyNumberFormat="1" applyFont="1" applyFill="1" applyAlignment="1">
      <alignment horizontal="center"/>
    </xf>
    <xf numFmtId="172" fontId="39" fillId="3" borderId="11" xfId="0" applyNumberFormat="1" applyFont="1" applyFill="1" applyBorder="1" applyAlignment="1">
      <alignment horizontal="center"/>
    </xf>
    <xf numFmtId="3" fontId="39" fillId="3" borderId="11" xfId="1" applyNumberFormat="1" applyFont="1" applyFill="1" applyBorder="1" applyAlignment="1">
      <alignment horizontal="center"/>
    </xf>
    <xf numFmtId="172" fontId="39" fillId="3" borderId="0" xfId="0" applyNumberFormat="1" applyFont="1" applyFill="1" applyBorder="1" applyAlignment="1">
      <alignment horizontal="center"/>
    </xf>
    <xf numFmtId="3" fontId="39" fillId="3" borderId="0" xfId="1" applyNumberFormat="1" applyFont="1" applyFill="1" applyBorder="1" applyAlignment="1">
      <alignment horizontal="center"/>
    </xf>
    <xf numFmtId="0" fontId="39" fillId="3" borderId="0" xfId="0" applyFont="1" applyFill="1" applyAlignment="1">
      <alignment horizontal="center"/>
    </xf>
    <xf numFmtId="0" fontId="39" fillId="3" borderId="11" xfId="0" applyFont="1" applyFill="1" applyBorder="1" applyAlignment="1">
      <alignment horizontal="center"/>
    </xf>
    <xf numFmtId="165" fontId="6" fillId="0" borderId="4" xfId="4" applyNumberFormat="1" applyFont="1" applyBorder="1"/>
    <xf numFmtId="165" fontId="6" fillId="0" borderId="0" xfId="4" applyNumberFormat="1" applyFont="1" applyBorder="1"/>
    <xf numFmtId="0" fontId="41" fillId="11" borderId="13" xfId="0" applyFont="1" applyFill="1" applyBorder="1"/>
    <xf numFmtId="0" fontId="41" fillId="11" borderId="14" xfId="0" applyFont="1" applyFill="1" applyBorder="1"/>
    <xf numFmtId="168" fontId="39" fillId="11" borderId="14" xfId="1" applyNumberFormat="1" applyFont="1" applyFill="1" applyBorder="1"/>
    <xf numFmtId="168" fontId="39" fillId="11" borderId="15" xfId="1" applyNumberFormat="1" applyFont="1" applyFill="1" applyBorder="1"/>
    <xf numFmtId="0" fontId="39" fillId="3" borderId="0" xfId="0" applyFont="1" applyFill="1" applyBorder="1" applyAlignment="1">
      <alignment horizontal="center"/>
    </xf>
    <xf numFmtId="0" fontId="39" fillId="0" borderId="0" xfId="0" applyFont="1"/>
    <xf numFmtId="0" fontId="42" fillId="0" borderId="0" xfId="4" applyFont="1"/>
    <xf numFmtId="168" fontId="42" fillId="0" borderId="0" xfId="1" applyNumberFormat="1" applyFont="1"/>
    <xf numFmtId="0" fontId="39" fillId="0" borderId="11" xfId="0" applyFont="1" applyBorder="1"/>
    <xf numFmtId="0" fontId="42" fillId="0" borderId="11" xfId="4" applyFont="1" applyBorder="1"/>
    <xf numFmtId="168" fontId="42" fillId="0" borderId="11" xfId="1" applyNumberFormat="1" applyFont="1" applyBorder="1"/>
    <xf numFmtId="0" fontId="39" fillId="0" borderId="14" xfId="0" applyFont="1" applyBorder="1"/>
    <xf numFmtId="0" fontId="42" fillId="0" borderId="14" xfId="4" applyFont="1" applyBorder="1"/>
    <xf numFmtId="0" fontId="39" fillId="3" borderId="14" xfId="0" applyFont="1" applyFill="1" applyBorder="1"/>
    <xf numFmtId="0" fontId="39" fillId="3" borderId="14" xfId="0" applyFont="1" applyFill="1" applyBorder="1" applyAlignment="1">
      <alignment horizontal="center"/>
    </xf>
    <xf numFmtId="3" fontId="39" fillId="3" borderId="14" xfId="1" applyNumberFormat="1" applyFont="1" applyFill="1" applyBorder="1" applyAlignment="1">
      <alignment horizontal="center"/>
    </xf>
    <xf numFmtId="168" fontId="42" fillId="0" borderId="14" xfId="1" applyNumberFormat="1" applyFont="1" applyBorder="1"/>
    <xf numFmtId="168" fontId="6" fillId="0" borderId="0" xfId="1" applyNumberFormat="1" applyFont="1"/>
    <xf numFmtId="0" fontId="40" fillId="4" borderId="0" xfId="0" applyFont="1" applyFill="1" applyBorder="1"/>
    <xf numFmtId="0" fontId="39" fillId="4" borderId="0" xfId="0" applyFont="1" applyFill="1" applyBorder="1" applyAlignment="1">
      <alignment horizontal="center"/>
    </xf>
    <xf numFmtId="3" fontId="39" fillId="4" borderId="0" xfId="1" applyNumberFormat="1" applyFont="1" applyFill="1" applyBorder="1" applyAlignment="1">
      <alignment horizontal="center"/>
    </xf>
    <xf numFmtId="0" fontId="37" fillId="3" borderId="0" xfId="4" applyFont="1" applyFill="1" applyAlignment="1">
      <alignment horizontal="center" vertical="center"/>
    </xf>
    <xf numFmtId="0" fontId="6" fillId="0" borderId="6" xfId="4" applyFont="1" applyBorder="1" applyAlignment="1">
      <alignment horizontal="center"/>
    </xf>
    <xf numFmtId="0" fontId="28" fillId="12" borderId="13" xfId="4" applyFont="1" applyFill="1" applyBorder="1" applyAlignment="1">
      <alignment horizontal="center" vertical="center"/>
    </xf>
    <xf numFmtId="0" fontId="28" fillId="12" borderId="14" xfId="4" applyFont="1" applyFill="1" applyBorder="1" applyAlignment="1">
      <alignment horizontal="center" vertical="center"/>
    </xf>
    <xf numFmtId="0" fontId="28" fillId="12" borderId="15" xfId="4" applyFont="1" applyFill="1" applyBorder="1" applyAlignment="1">
      <alignment horizontal="center" vertical="center"/>
    </xf>
    <xf numFmtId="10" fontId="31" fillId="12" borderId="8" xfId="2" applyNumberFormat="1" applyFont="1" applyFill="1" applyBorder="1" applyAlignment="1">
      <alignment horizontal="center" vertical="center"/>
    </xf>
    <xf numFmtId="10" fontId="31" fillId="12" borderId="0" xfId="2" applyNumberFormat="1" applyFont="1" applyFill="1" applyBorder="1" applyAlignment="1">
      <alignment horizontal="center" vertical="center"/>
    </xf>
    <xf numFmtId="10" fontId="31" fillId="12" borderId="9" xfId="2" applyNumberFormat="1" applyFont="1" applyFill="1" applyBorder="1" applyAlignment="1">
      <alignment horizontal="center" vertical="center"/>
    </xf>
    <xf numFmtId="10" fontId="31" fillId="12" borderId="10" xfId="2" applyNumberFormat="1" applyFont="1" applyFill="1" applyBorder="1" applyAlignment="1">
      <alignment horizontal="center" vertical="center"/>
    </xf>
    <xf numFmtId="10" fontId="31" fillId="12" borderId="11" xfId="2" applyNumberFormat="1" applyFont="1" applyFill="1" applyBorder="1" applyAlignment="1">
      <alignment horizontal="center" vertical="center"/>
    </xf>
    <xf numFmtId="10" fontId="31" fillId="12" borderId="12" xfId="2" applyNumberFormat="1" applyFont="1" applyFill="1" applyBorder="1" applyAlignment="1">
      <alignment horizontal="center" vertical="center"/>
    </xf>
    <xf numFmtId="0" fontId="6" fillId="3" borderId="8" xfId="4" applyFont="1" applyFill="1" applyBorder="1" applyAlignment="1">
      <alignment horizontal="center" vertical="center"/>
    </xf>
    <xf numFmtId="0" fontId="6" fillId="3" borderId="0" xfId="4" applyFont="1" applyFill="1" applyBorder="1" applyAlignment="1">
      <alignment horizontal="center" vertical="center"/>
    </xf>
    <xf numFmtId="0" fontId="6" fillId="3" borderId="9" xfId="4" applyFont="1" applyFill="1" applyBorder="1" applyAlignment="1">
      <alignment horizontal="center" vertical="center"/>
    </xf>
    <xf numFmtId="171" fontId="17" fillId="3" borderId="10" xfId="1" applyNumberFormat="1" applyFont="1" applyFill="1" applyBorder="1" applyAlignment="1">
      <alignment horizontal="center" vertical="center"/>
    </xf>
    <xf numFmtId="171" fontId="17" fillId="3" borderId="11" xfId="1" applyNumberFormat="1" applyFont="1" applyFill="1" applyBorder="1" applyAlignment="1">
      <alignment horizontal="center" vertical="center"/>
    </xf>
    <xf numFmtId="171" fontId="17" fillId="3" borderId="12" xfId="1" applyNumberFormat="1" applyFont="1" applyFill="1" applyBorder="1" applyAlignment="1">
      <alignment horizontal="center" vertical="center"/>
    </xf>
    <xf numFmtId="0" fontId="17" fillId="3" borderId="10" xfId="4" applyFont="1" applyFill="1" applyBorder="1" applyAlignment="1">
      <alignment horizontal="center" vertical="center"/>
    </xf>
    <xf numFmtId="0" fontId="17" fillId="3" borderId="11" xfId="4" applyFont="1" applyFill="1" applyBorder="1" applyAlignment="1">
      <alignment horizontal="center" vertical="center"/>
    </xf>
    <xf numFmtId="0" fontId="17" fillId="3" borderId="12" xfId="4" applyFont="1" applyFill="1" applyBorder="1" applyAlignment="1">
      <alignment horizontal="center" vertical="center"/>
    </xf>
    <xf numFmtId="0" fontId="19" fillId="8" borderId="21" xfId="4" applyFont="1" applyFill="1" applyBorder="1" applyAlignment="1">
      <alignment horizontal="center" vertical="center"/>
    </xf>
    <xf numFmtId="0" fontId="19" fillId="8" borderId="24" xfId="4" applyFont="1" applyFill="1" applyBorder="1" applyAlignment="1">
      <alignment horizontal="center" vertical="center"/>
    </xf>
    <xf numFmtId="0" fontId="30" fillId="3" borderId="6" xfId="4" applyFont="1" applyFill="1" applyBorder="1" applyAlignment="1">
      <alignment horizontal="center"/>
    </xf>
  </cellXfs>
  <cellStyles count="8">
    <cellStyle name="Accent3" xfId="3" builtinId="37"/>
    <cellStyle name="Comma" xfId="1" builtinId="3"/>
    <cellStyle name="Comma 2" xfId="5"/>
    <cellStyle name="Currency 2" xfId="7"/>
    <cellStyle name="Normal" xfId="0" builtinId="0"/>
    <cellStyle name="Normal 2" xfId="4"/>
    <cellStyle name="Percent" xfId="2" builtinId="5"/>
    <cellStyle name="Percent 2" xfId="6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6"/>
      <tableStyleElement type="headerRow" dxfId="5"/>
      <tableStyleElement type="firstRowStripe" dxfId="4"/>
    </tableStyle>
    <tableStyle name="TableStyleQueryResult" pivot="0" count="3">
      <tableStyleElement type="wholeTable" dxfId="3"/>
      <tableStyleElement type="headerRow" dxfId="2"/>
      <tableStyleElement type="firstRowStripe" dxfId="1"/>
    </tableStyle>
  </tableStyles>
  <colors>
    <mruColors>
      <color rgb="FFDFBD41"/>
      <color rgb="FFD7B3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19051</xdr:rowOff>
    </xdr:from>
    <xdr:to>
      <xdr:col>1</xdr:col>
      <xdr:colOff>1552576</xdr:colOff>
      <xdr:row>1</xdr:row>
      <xdr:rowOff>22699</xdr:rowOff>
    </xdr:to>
    <xdr:pic>
      <xdr:nvPicPr>
        <xdr:cNvPr id="5" name="Picture 4" descr="bnk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958" b="-5000"/>
        <a:stretch>
          <a:fillRect/>
        </a:stretch>
      </xdr:blipFill>
      <xdr:spPr bwMode="auto">
        <a:xfrm>
          <a:off x="561976" y="19051"/>
          <a:ext cx="1524000" cy="632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O234"/>
  <sheetViews>
    <sheetView tabSelected="1" zoomScale="90" zoomScaleNormal="90" zoomScaleSheetLayoutView="100" workbookViewId="0">
      <selection activeCell="D6" sqref="D6"/>
    </sheetView>
  </sheetViews>
  <sheetFormatPr defaultRowHeight="12.75" x14ac:dyDescent="0.2"/>
  <cols>
    <col min="1" max="1" width="8" style="23" customWidth="1"/>
    <col min="2" max="2" width="37" style="1" customWidth="1"/>
    <col min="3" max="3" width="56.28515625" style="1" bestFit="1" customWidth="1"/>
    <col min="4" max="4" width="19.140625" style="1" bestFit="1" customWidth="1"/>
    <col min="5" max="5" width="22.5703125" style="1" customWidth="1"/>
    <col min="6" max="6" width="1.7109375" style="23" customWidth="1"/>
    <col min="7" max="7" width="9.140625" style="23"/>
    <col min="8" max="8" width="13.42578125" style="23" customWidth="1"/>
    <col min="9" max="9" width="11.28515625" style="23" customWidth="1"/>
    <col min="10" max="10" width="20.140625" style="23" customWidth="1"/>
    <col min="11" max="18" width="9.140625" style="23"/>
    <col min="19" max="19" width="17.42578125" style="1" bestFit="1" customWidth="1"/>
    <col min="20" max="27" width="9.140625" style="1"/>
    <col min="28" max="28" width="9.85546875" style="1" bestFit="1" customWidth="1"/>
    <col min="29" max="29" width="15" style="1" customWidth="1"/>
    <col min="30" max="30" width="30.5703125" style="1" bestFit="1" customWidth="1"/>
    <col min="31" max="31" width="39" style="1" bestFit="1" customWidth="1"/>
    <col min="32" max="32" width="9.140625" style="1"/>
    <col min="33" max="33" width="14" style="1" bestFit="1" customWidth="1"/>
    <col min="34" max="34" width="12.140625" style="1" bestFit="1" customWidth="1"/>
    <col min="35" max="35" width="14.5703125" style="1" customWidth="1"/>
    <col min="36" max="36" width="9.140625" style="1"/>
    <col min="37" max="37" width="17.7109375" style="1" customWidth="1"/>
    <col min="38" max="38" width="22" style="1" customWidth="1"/>
    <col min="39" max="39" width="14.28515625" style="1" customWidth="1"/>
    <col min="40" max="40" width="16.42578125" style="1" customWidth="1"/>
    <col min="41" max="16384" width="9.140625" style="1"/>
  </cols>
  <sheetData>
    <row r="1" spans="2:41" ht="49.5" customHeight="1" x14ac:dyDescent="0.2">
      <c r="B1" s="175" t="s">
        <v>102</v>
      </c>
      <c r="C1" s="175"/>
      <c r="D1" s="175"/>
      <c r="E1" s="175"/>
      <c r="F1" s="175"/>
      <c r="G1" s="175"/>
      <c r="H1" s="175"/>
      <c r="I1" s="175"/>
      <c r="J1" s="44"/>
    </row>
    <row r="2" spans="2:41" ht="19.5" thickBot="1" x14ac:dyDescent="0.35">
      <c r="B2" s="90" t="s">
        <v>104</v>
      </c>
      <c r="C2" s="91" t="s">
        <v>105</v>
      </c>
      <c r="D2" s="91" t="s">
        <v>103</v>
      </c>
      <c r="E2" s="92" t="s">
        <v>85</v>
      </c>
      <c r="G2" s="71"/>
      <c r="H2" s="80" t="s">
        <v>119</v>
      </c>
      <c r="I2" s="72"/>
      <c r="AA2" s="106" t="s">
        <v>0</v>
      </c>
      <c r="AB2" s="106" t="s">
        <v>1</v>
      </c>
      <c r="AC2" s="106" t="s">
        <v>2</v>
      </c>
      <c r="AD2" s="106"/>
      <c r="AE2" s="107" t="s">
        <v>3</v>
      </c>
      <c r="AF2" s="106" t="s">
        <v>4</v>
      </c>
      <c r="AG2" s="106" t="s">
        <v>5</v>
      </c>
      <c r="AH2" s="106" t="s">
        <v>161</v>
      </c>
      <c r="AI2" s="106" t="s">
        <v>162</v>
      </c>
    </row>
    <row r="3" spans="2:41" ht="20.25" thickTop="1" thickBot="1" x14ac:dyDescent="0.35">
      <c r="B3" s="100" t="s">
        <v>6</v>
      </c>
      <c r="C3" s="103" t="s">
        <v>10</v>
      </c>
      <c r="D3" s="94" t="str">
        <f>VLOOKUP(C3,AE4:AF93,2,0)</f>
        <v>660c.c</v>
      </c>
      <c r="E3" s="93">
        <f>VLOOKUP(C3,Calculation!AE4:AG103,3,0)</f>
        <v>1425000</v>
      </c>
      <c r="G3" s="186" t="str">
        <f>C3</f>
        <v>Suzuki  Alto VX</v>
      </c>
      <c r="H3" s="187"/>
      <c r="I3" s="188"/>
      <c r="J3" s="43" t="s">
        <v>71</v>
      </c>
      <c r="Y3" s="1" t="s">
        <v>6</v>
      </c>
      <c r="AA3" s="108"/>
      <c r="AB3" s="109"/>
      <c r="AC3" s="109"/>
      <c r="AD3" s="109"/>
      <c r="AE3" s="109" t="s">
        <v>6</v>
      </c>
      <c r="AF3" s="109"/>
      <c r="AG3" s="109"/>
      <c r="AH3" s="109"/>
      <c r="AI3" s="110"/>
    </row>
    <row r="4" spans="2:41" ht="14.1" customHeight="1" thickTop="1" thickBot="1" x14ac:dyDescent="0.25">
      <c r="B4" s="176" t="s">
        <v>165</v>
      </c>
      <c r="C4" s="176"/>
      <c r="D4" s="176"/>
      <c r="E4" s="176"/>
      <c r="G4" s="73"/>
      <c r="H4" s="76" t="s">
        <v>120</v>
      </c>
      <c r="I4" s="74"/>
      <c r="Y4" s="1" t="s">
        <v>33</v>
      </c>
      <c r="AA4" s="111" t="s">
        <v>6</v>
      </c>
      <c r="AB4" s="111" t="s">
        <v>7</v>
      </c>
      <c r="AC4" s="111" t="s">
        <v>8</v>
      </c>
      <c r="AD4" s="112" t="s">
        <v>9</v>
      </c>
      <c r="AE4" s="111" t="s">
        <v>10</v>
      </c>
      <c r="AF4" s="111" t="s">
        <v>11</v>
      </c>
      <c r="AG4" s="113">
        <v>1425000</v>
      </c>
      <c r="AH4" s="114">
        <v>7500</v>
      </c>
      <c r="AI4" s="114">
        <v>15000</v>
      </c>
    </row>
    <row r="5" spans="2:41" ht="20.25" thickTop="1" thickBot="1" x14ac:dyDescent="0.35">
      <c r="B5" s="28" t="s">
        <v>72</v>
      </c>
      <c r="C5" s="26"/>
      <c r="D5" s="98">
        <v>0.7</v>
      </c>
      <c r="E5" s="39">
        <f>E3*D5</f>
        <v>997499.99999999988</v>
      </c>
      <c r="G5" s="189">
        <f>E24</f>
        <v>1064513</v>
      </c>
      <c r="H5" s="190"/>
      <c r="I5" s="191"/>
      <c r="Y5" s="1" t="s">
        <v>62</v>
      </c>
      <c r="AA5" s="111" t="s">
        <v>6</v>
      </c>
      <c r="AB5" s="111" t="s">
        <v>7</v>
      </c>
      <c r="AC5" s="111" t="s">
        <v>12</v>
      </c>
      <c r="AD5" s="112" t="s">
        <v>9</v>
      </c>
      <c r="AE5" s="111" t="s">
        <v>13</v>
      </c>
      <c r="AF5" s="111" t="s">
        <v>11</v>
      </c>
      <c r="AG5" s="113">
        <v>1733000</v>
      </c>
      <c r="AH5" s="114">
        <v>7500</v>
      </c>
      <c r="AI5" s="114">
        <v>15000</v>
      </c>
    </row>
    <row r="6" spans="2:41" ht="21.75" thickTop="1" thickBot="1" x14ac:dyDescent="0.35">
      <c r="B6" s="30" t="s">
        <v>73</v>
      </c>
      <c r="C6" s="27"/>
      <c r="D6" s="31">
        <f>100%-D5</f>
        <v>0.30000000000000004</v>
      </c>
      <c r="E6" s="38">
        <f>E3-E5</f>
        <v>427500.00000000012</v>
      </c>
      <c r="G6" s="77" t="s">
        <v>121</v>
      </c>
      <c r="H6" s="78"/>
      <c r="I6" s="79">
        <f>E10</f>
        <v>13363</v>
      </c>
      <c r="Y6" s="1" t="s">
        <v>100</v>
      </c>
      <c r="AA6" s="115" t="s">
        <v>6</v>
      </c>
      <c r="AB6" s="115" t="s">
        <v>7</v>
      </c>
      <c r="AC6" s="115" t="s">
        <v>14</v>
      </c>
      <c r="AD6" s="116" t="s">
        <v>9</v>
      </c>
      <c r="AE6" s="115" t="s">
        <v>15</v>
      </c>
      <c r="AF6" s="115" t="s">
        <v>11</v>
      </c>
      <c r="AG6" s="117">
        <v>1886000</v>
      </c>
      <c r="AH6" s="118">
        <v>7500</v>
      </c>
      <c r="AI6" s="118">
        <v>15000</v>
      </c>
    </row>
    <row r="7" spans="2:41" ht="20.25" thickTop="1" thickBot="1" x14ac:dyDescent="0.35">
      <c r="B7" s="29" t="s">
        <v>101</v>
      </c>
      <c r="C7" s="33">
        <f>D7*12</f>
        <v>60</v>
      </c>
      <c r="D7" s="99">
        <v>5</v>
      </c>
      <c r="E7" s="32"/>
      <c r="G7" s="192" t="str">
        <f>"FOR "&amp;D7&amp;" Year(s)"</f>
        <v>FOR 5 Year(s)</v>
      </c>
      <c r="H7" s="193"/>
      <c r="I7" s="194"/>
      <c r="Y7" s="1" t="s">
        <v>147</v>
      </c>
      <c r="AA7" s="119" t="s">
        <v>6</v>
      </c>
      <c r="AB7" s="119" t="s">
        <v>16</v>
      </c>
      <c r="AC7" s="119" t="s">
        <v>12</v>
      </c>
      <c r="AD7" s="120" t="s">
        <v>9</v>
      </c>
      <c r="AE7" s="119" t="s">
        <v>17</v>
      </c>
      <c r="AF7" s="119" t="s">
        <v>18</v>
      </c>
      <c r="AG7" s="121">
        <v>2250000</v>
      </c>
      <c r="AH7" s="122">
        <v>15000</v>
      </c>
      <c r="AI7" s="122">
        <v>30000</v>
      </c>
    </row>
    <row r="8" spans="2:41" ht="19.5" thickTop="1" x14ac:dyDescent="0.3">
      <c r="B8" s="83" t="s">
        <v>160</v>
      </c>
      <c r="C8" s="84"/>
      <c r="D8" s="87">
        <v>7500</v>
      </c>
      <c r="E8" s="85"/>
      <c r="G8" s="86"/>
      <c r="H8" s="86"/>
      <c r="I8" s="86"/>
      <c r="AA8" s="119" t="s">
        <v>6</v>
      </c>
      <c r="AB8" s="119" t="s">
        <v>16</v>
      </c>
      <c r="AC8" s="119" t="s">
        <v>19</v>
      </c>
      <c r="AD8" s="120" t="s">
        <v>9</v>
      </c>
      <c r="AE8" s="119" t="s">
        <v>20</v>
      </c>
      <c r="AF8" s="119" t="s">
        <v>18</v>
      </c>
      <c r="AG8" s="121">
        <v>2474000</v>
      </c>
      <c r="AH8" s="122">
        <v>15000</v>
      </c>
      <c r="AI8" s="122">
        <v>30000</v>
      </c>
    </row>
    <row r="9" spans="2:41" ht="14.1" customHeight="1" thickBot="1" x14ac:dyDescent="0.25">
      <c r="B9" s="23"/>
      <c r="C9" s="23"/>
      <c r="D9" s="23"/>
      <c r="E9" s="23"/>
      <c r="G9" s="197" t="s">
        <v>122</v>
      </c>
      <c r="H9" s="197"/>
      <c r="I9" s="197"/>
      <c r="AA9" s="115" t="s">
        <v>6</v>
      </c>
      <c r="AB9" s="115" t="s">
        <v>16</v>
      </c>
      <c r="AC9" s="115" t="s">
        <v>14</v>
      </c>
      <c r="AD9" s="116" t="s">
        <v>9</v>
      </c>
      <c r="AE9" s="115" t="s">
        <v>21</v>
      </c>
      <c r="AF9" s="115" t="s">
        <v>18</v>
      </c>
      <c r="AG9" s="117">
        <v>2662000</v>
      </c>
      <c r="AH9" s="118">
        <v>15000</v>
      </c>
      <c r="AI9" s="118">
        <v>30000</v>
      </c>
    </row>
    <row r="10" spans="2:41" ht="21" thickTop="1" x14ac:dyDescent="0.3">
      <c r="B10" s="195" t="s">
        <v>107</v>
      </c>
      <c r="C10" s="54"/>
      <c r="D10" s="58">
        <f>ROUND(PMT(E14/12,C7,-E6,0,1),0)</f>
        <v>10988</v>
      </c>
      <c r="E10" s="59">
        <f>ROUND(D10+(D13/12),0)</f>
        <v>13363</v>
      </c>
      <c r="AA10" s="119" t="s">
        <v>6</v>
      </c>
      <c r="AB10" s="123" t="s">
        <v>127</v>
      </c>
      <c r="AC10" s="123" t="s">
        <v>128</v>
      </c>
      <c r="AD10" s="120" t="s">
        <v>9</v>
      </c>
      <c r="AE10" s="123" t="s">
        <v>124</v>
      </c>
      <c r="AF10" s="124" t="s">
        <v>131</v>
      </c>
      <c r="AG10" s="125">
        <v>2694000</v>
      </c>
      <c r="AH10" s="126">
        <v>25000</v>
      </c>
      <c r="AI10" s="126">
        <v>50000</v>
      </c>
    </row>
    <row r="11" spans="2:41" ht="14.1" customHeight="1" thickBot="1" x14ac:dyDescent="0.3">
      <c r="B11" s="196"/>
      <c r="C11" s="55"/>
      <c r="D11" s="56" t="s">
        <v>116</v>
      </c>
      <c r="E11" s="57" t="s">
        <v>117</v>
      </c>
      <c r="AA11" s="119" t="s">
        <v>6</v>
      </c>
      <c r="AB11" s="123" t="s">
        <v>127</v>
      </c>
      <c r="AC11" s="123" t="s">
        <v>129</v>
      </c>
      <c r="AD11" s="120" t="s">
        <v>9</v>
      </c>
      <c r="AE11" s="123" t="s">
        <v>125</v>
      </c>
      <c r="AF11" s="127" t="s">
        <v>131</v>
      </c>
      <c r="AG11" s="125">
        <v>2908000</v>
      </c>
      <c r="AH11" s="126">
        <v>25000</v>
      </c>
      <c r="AI11" s="126">
        <v>50000</v>
      </c>
    </row>
    <row r="12" spans="2:41" ht="15" customHeight="1" thickTop="1" x14ac:dyDescent="0.25">
      <c r="F12" s="43"/>
      <c r="H12" s="37"/>
      <c r="AA12" s="128" t="s">
        <v>6</v>
      </c>
      <c r="AB12" s="129" t="s">
        <v>127</v>
      </c>
      <c r="AC12" s="129" t="s">
        <v>130</v>
      </c>
      <c r="AD12" s="116" t="s">
        <v>9</v>
      </c>
      <c r="AE12" s="129" t="s">
        <v>126</v>
      </c>
      <c r="AF12" s="130" t="s">
        <v>131</v>
      </c>
      <c r="AG12" s="131">
        <v>3169000</v>
      </c>
      <c r="AH12" s="132">
        <v>25000</v>
      </c>
      <c r="AI12" s="132">
        <v>50000</v>
      </c>
    </row>
    <row r="13" spans="2:41" ht="18.75" x14ac:dyDescent="0.25">
      <c r="B13" s="34" t="s">
        <v>106</v>
      </c>
      <c r="C13" s="53">
        <v>0.02</v>
      </c>
      <c r="D13" s="75">
        <f>E3*C13</f>
        <v>28500</v>
      </c>
      <c r="E13" s="35"/>
      <c r="G13" s="177" t="s">
        <v>163</v>
      </c>
      <c r="H13" s="178"/>
      <c r="I13" s="179"/>
      <c r="AA13" s="119" t="s">
        <v>6</v>
      </c>
      <c r="AB13" s="119" t="s">
        <v>22</v>
      </c>
      <c r="AC13" s="119" t="s">
        <v>12</v>
      </c>
      <c r="AD13" s="120" t="s">
        <v>9</v>
      </c>
      <c r="AE13" s="119" t="s">
        <v>23</v>
      </c>
      <c r="AF13" s="119" t="s">
        <v>18</v>
      </c>
      <c r="AG13" s="121">
        <v>2019000</v>
      </c>
      <c r="AH13" s="122">
        <v>15000</v>
      </c>
      <c r="AI13" s="122">
        <v>30000</v>
      </c>
    </row>
    <row r="14" spans="2:41" ht="14.1" customHeight="1" x14ac:dyDescent="0.25">
      <c r="B14" s="36" t="s">
        <v>74</v>
      </c>
      <c r="C14" s="60" t="str">
        <f>"06 Months Kibor 15.32% + 4% = 19.32"</f>
        <v>06 Months Kibor 15.32% + 4% = 19.32</v>
      </c>
      <c r="D14" s="89"/>
      <c r="E14" s="102">
        <v>0.19320000000000001</v>
      </c>
      <c r="G14" s="88" t="s">
        <v>164</v>
      </c>
      <c r="H14" s="85"/>
      <c r="I14" s="104">
        <v>90000</v>
      </c>
      <c r="AA14" s="119" t="s">
        <v>6</v>
      </c>
      <c r="AB14" s="119" t="s">
        <v>22</v>
      </c>
      <c r="AC14" s="119" t="s">
        <v>19</v>
      </c>
      <c r="AD14" s="120" t="s">
        <v>9</v>
      </c>
      <c r="AE14" s="119" t="s">
        <v>24</v>
      </c>
      <c r="AF14" s="119" t="s">
        <v>18</v>
      </c>
      <c r="AG14" s="121">
        <v>2129000</v>
      </c>
      <c r="AH14" s="122">
        <v>15000</v>
      </c>
      <c r="AI14" s="122">
        <v>30000</v>
      </c>
    </row>
    <row r="15" spans="2:41" ht="15.75" customHeight="1" thickBot="1" x14ac:dyDescent="0.3">
      <c r="G15" s="180">
        <f>E10/I14</f>
        <v>0.14847777777777776</v>
      </c>
      <c r="H15" s="181"/>
      <c r="I15" s="182"/>
      <c r="AA15" s="133" t="s">
        <v>6</v>
      </c>
      <c r="AB15" s="133" t="s">
        <v>22</v>
      </c>
      <c r="AC15" s="133" t="s">
        <v>14</v>
      </c>
      <c r="AD15" s="134" t="s">
        <v>9</v>
      </c>
      <c r="AE15" s="133" t="s">
        <v>25</v>
      </c>
      <c r="AF15" s="133" t="s">
        <v>18</v>
      </c>
      <c r="AG15" s="135">
        <v>2319000</v>
      </c>
      <c r="AH15" s="136">
        <v>15000</v>
      </c>
      <c r="AI15" s="136">
        <v>30000</v>
      </c>
      <c r="AK15"/>
      <c r="AL15"/>
      <c r="AM15"/>
      <c r="AN15"/>
      <c r="AO15"/>
    </row>
    <row r="16" spans="2:41" ht="19.5" customHeight="1" thickTop="1" x14ac:dyDescent="0.3">
      <c r="B16" s="95" t="s">
        <v>108</v>
      </c>
      <c r="C16" s="96"/>
      <c r="D16" s="96"/>
      <c r="E16" s="97"/>
      <c r="G16" s="183"/>
      <c r="H16" s="184"/>
      <c r="I16" s="185"/>
      <c r="AA16" s="119" t="s">
        <v>6</v>
      </c>
      <c r="AB16" s="119" t="s">
        <v>26</v>
      </c>
      <c r="AC16" s="119"/>
      <c r="AD16" s="120" t="s">
        <v>9</v>
      </c>
      <c r="AE16" s="119" t="s">
        <v>27</v>
      </c>
      <c r="AF16" s="119" t="s">
        <v>28</v>
      </c>
      <c r="AG16" s="121">
        <v>1283000</v>
      </c>
      <c r="AH16" s="122">
        <v>7500</v>
      </c>
      <c r="AI16" s="122">
        <v>15000</v>
      </c>
      <c r="AO16"/>
    </row>
    <row r="17" spans="2:41" ht="15.75" x14ac:dyDescent="0.25">
      <c r="B17" s="61" t="s">
        <v>72</v>
      </c>
      <c r="C17" s="62"/>
      <c r="D17" s="62"/>
      <c r="E17" s="63">
        <f>E5</f>
        <v>997499.99999999988</v>
      </c>
      <c r="AA17" s="119" t="s">
        <v>6</v>
      </c>
      <c r="AB17" s="119" t="s">
        <v>29</v>
      </c>
      <c r="AC17" s="119"/>
      <c r="AD17" s="120" t="s">
        <v>9</v>
      </c>
      <c r="AE17" s="119" t="s">
        <v>30</v>
      </c>
      <c r="AF17" s="119" t="s">
        <v>28</v>
      </c>
      <c r="AG17" s="121">
        <v>1270000</v>
      </c>
      <c r="AH17" s="122">
        <v>7500</v>
      </c>
      <c r="AI17" s="122">
        <v>15000</v>
      </c>
      <c r="AO17"/>
    </row>
    <row r="18" spans="2:41" ht="15.75" x14ac:dyDescent="0.25">
      <c r="B18" s="61" t="s">
        <v>78</v>
      </c>
      <c r="C18" s="64"/>
      <c r="D18" s="62"/>
      <c r="E18" s="63">
        <f>E10</f>
        <v>13363</v>
      </c>
      <c r="S18" s="1" t="s">
        <v>109</v>
      </c>
      <c r="T18" s="1" t="s">
        <v>75</v>
      </c>
      <c r="U18" s="137">
        <v>0.16</v>
      </c>
      <c r="V18" s="1">
        <f>5000*U18</f>
        <v>800</v>
      </c>
      <c r="AA18" s="119" t="s">
        <v>6</v>
      </c>
      <c r="AB18" s="119" t="s">
        <v>31</v>
      </c>
      <c r="AC18" s="119"/>
      <c r="AD18" s="120" t="s">
        <v>9</v>
      </c>
      <c r="AE18" s="119" t="s">
        <v>32</v>
      </c>
      <c r="AF18" s="119" t="s">
        <v>28</v>
      </c>
      <c r="AG18" s="121">
        <v>1216000</v>
      </c>
      <c r="AH18" s="122">
        <v>7500</v>
      </c>
      <c r="AI18" s="122">
        <v>15000</v>
      </c>
      <c r="AO18"/>
    </row>
    <row r="19" spans="2:41" ht="15.75" x14ac:dyDescent="0.25">
      <c r="B19" s="61" t="s">
        <v>82</v>
      </c>
      <c r="C19" s="62"/>
      <c r="D19" s="62"/>
      <c r="E19" s="63">
        <f>D13</f>
        <v>28500</v>
      </c>
      <c r="F19" s="45"/>
      <c r="S19" s="1" t="s">
        <v>110</v>
      </c>
      <c r="T19" s="1" t="s">
        <v>77</v>
      </c>
      <c r="U19" s="137">
        <v>0.13</v>
      </c>
      <c r="V19" s="1">
        <f t="shared" ref="V19:V24" si="0">5000*U19</f>
        <v>650</v>
      </c>
      <c r="AA19" s="138"/>
      <c r="AB19" s="138"/>
      <c r="AC19" s="138"/>
      <c r="AD19" s="138"/>
      <c r="AE19" s="172"/>
      <c r="AF19" s="173"/>
      <c r="AG19" s="174"/>
      <c r="AH19" s="142"/>
      <c r="AI19" s="142"/>
      <c r="AO19"/>
    </row>
    <row r="20" spans="2:41" ht="15.75" x14ac:dyDescent="0.25">
      <c r="B20" s="65" t="s">
        <v>159</v>
      </c>
      <c r="C20" s="81"/>
      <c r="D20" s="81"/>
      <c r="E20" s="82">
        <f>D8</f>
        <v>7500</v>
      </c>
      <c r="F20" s="43"/>
      <c r="S20" s="1" t="s">
        <v>112</v>
      </c>
      <c r="T20" s="1" t="s">
        <v>79</v>
      </c>
      <c r="U20" s="137">
        <v>0.16</v>
      </c>
      <c r="V20" s="1">
        <f t="shared" si="0"/>
        <v>800</v>
      </c>
      <c r="AA20" s="119" t="s">
        <v>34</v>
      </c>
      <c r="AB20" s="119" t="s">
        <v>35</v>
      </c>
      <c r="AC20" s="119" t="s">
        <v>36</v>
      </c>
      <c r="AD20" s="119" t="s">
        <v>37</v>
      </c>
      <c r="AE20" s="143" t="s">
        <v>38</v>
      </c>
      <c r="AF20" s="144">
        <v>1300</v>
      </c>
      <c r="AG20" s="145">
        <v>2906000</v>
      </c>
      <c r="AH20" s="121">
        <v>50000</v>
      </c>
      <c r="AI20" s="121">
        <v>100000</v>
      </c>
    </row>
    <row r="21" spans="2:41" ht="16.5" customHeight="1" x14ac:dyDescent="0.25">
      <c r="B21" s="61" t="s">
        <v>80</v>
      </c>
      <c r="C21" s="62"/>
      <c r="D21" s="62"/>
      <c r="E21" s="63">
        <v>12000</v>
      </c>
      <c r="F21" s="43"/>
      <c r="S21" s="1" t="s">
        <v>113</v>
      </c>
      <c r="T21" s="1" t="s">
        <v>81</v>
      </c>
      <c r="U21" s="137">
        <v>0.15</v>
      </c>
      <c r="V21" s="1">
        <f t="shared" si="0"/>
        <v>750</v>
      </c>
      <c r="AA21" s="119" t="s">
        <v>34</v>
      </c>
      <c r="AB21" s="119" t="s">
        <v>35</v>
      </c>
      <c r="AC21" s="119" t="s">
        <v>39</v>
      </c>
      <c r="AD21" s="119" t="s">
        <v>37</v>
      </c>
      <c r="AE21" s="143" t="s">
        <v>40</v>
      </c>
      <c r="AF21" s="144">
        <v>1300</v>
      </c>
      <c r="AG21" s="145">
        <v>3116000</v>
      </c>
      <c r="AH21" s="121">
        <v>50000</v>
      </c>
      <c r="AI21" s="121">
        <v>100000</v>
      </c>
    </row>
    <row r="22" spans="2:41" ht="16.5" customHeight="1" x14ac:dyDescent="0.25">
      <c r="B22" s="61" t="s">
        <v>76</v>
      </c>
      <c r="C22" s="62"/>
      <c r="D22" s="62"/>
      <c r="E22" s="63">
        <v>5000</v>
      </c>
      <c r="F22" s="43"/>
      <c r="U22" s="137"/>
      <c r="AA22" s="119" t="s">
        <v>34</v>
      </c>
      <c r="AB22" s="119" t="s">
        <v>35</v>
      </c>
      <c r="AC22" s="119" t="s">
        <v>41</v>
      </c>
      <c r="AD22" s="119" t="s">
        <v>37</v>
      </c>
      <c r="AE22" s="143" t="s">
        <v>42</v>
      </c>
      <c r="AF22" s="144">
        <v>1300</v>
      </c>
      <c r="AG22" s="145">
        <v>3066000</v>
      </c>
      <c r="AH22" s="121">
        <v>50000</v>
      </c>
      <c r="AI22" s="121">
        <v>100000</v>
      </c>
    </row>
    <row r="23" spans="2:41" ht="18.75" customHeight="1" thickBot="1" x14ac:dyDescent="0.3">
      <c r="B23" s="65" t="s">
        <v>118</v>
      </c>
      <c r="C23" s="101" t="s">
        <v>110</v>
      </c>
      <c r="D23" s="66">
        <f>VLOOKUP(C23,S18:V24,3,0)</f>
        <v>0.13</v>
      </c>
      <c r="E23" s="67">
        <f>E22*D23</f>
        <v>650</v>
      </c>
      <c r="F23" s="46"/>
      <c r="S23" s="1" t="s">
        <v>111</v>
      </c>
      <c r="T23" s="1" t="s">
        <v>83</v>
      </c>
      <c r="U23" s="137">
        <v>0.15</v>
      </c>
      <c r="V23" s="1">
        <f t="shared" si="0"/>
        <v>750</v>
      </c>
      <c r="AA23" s="133" t="s">
        <v>34</v>
      </c>
      <c r="AB23" s="133" t="s">
        <v>35</v>
      </c>
      <c r="AC23" s="133" t="s">
        <v>43</v>
      </c>
      <c r="AD23" s="133" t="s">
        <v>37</v>
      </c>
      <c r="AE23" s="133" t="s">
        <v>44</v>
      </c>
      <c r="AF23" s="146">
        <v>1300</v>
      </c>
      <c r="AG23" s="147">
        <v>3236000</v>
      </c>
      <c r="AH23" s="135">
        <v>50000</v>
      </c>
      <c r="AI23" s="135">
        <v>100000</v>
      </c>
    </row>
    <row r="24" spans="2:41" ht="24" customHeight="1" thickTop="1" thickBot="1" x14ac:dyDescent="0.3">
      <c r="B24" s="70" t="s">
        <v>84</v>
      </c>
      <c r="C24" s="68"/>
      <c r="D24" s="68"/>
      <c r="E24" s="69">
        <f>SUM(E17:E23)</f>
        <v>1064513</v>
      </c>
      <c r="F24" s="43"/>
      <c r="H24" s="43"/>
      <c r="S24" s="1" t="s">
        <v>114</v>
      </c>
      <c r="T24" s="1" t="s">
        <v>115</v>
      </c>
      <c r="U24" s="137">
        <v>0.16</v>
      </c>
      <c r="V24" s="1">
        <f t="shared" si="0"/>
        <v>800</v>
      </c>
      <c r="AA24" s="119" t="s">
        <v>34</v>
      </c>
      <c r="AB24" s="119" t="s">
        <v>35</v>
      </c>
      <c r="AC24" s="119" t="s">
        <v>45</v>
      </c>
      <c r="AD24" s="119" t="s">
        <v>37</v>
      </c>
      <c r="AE24" s="143" t="s">
        <v>46</v>
      </c>
      <c r="AF24" s="144">
        <v>1500</v>
      </c>
      <c r="AG24" s="145">
        <v>3296000</v>
      </c>
      <c r="AH24" s="121">
        <v>50000</v>
      </c>
      <c r="AI24" s="121">
        <v>100000</v>
      </c>
    </row>
    <row r="25" spans="2:41" ht="18.75" customHeight="1" thickTop="1" x14ac:dyDescent="0.25">
      <c r="B25" s="13"/>
      <c r="C25" s="22"/>
      <c r="D25" s="22"/>
      <c r="E25" s="40"/>
      <c r="F25" s="47"/>
      <c r="H25" s="43"/>
      <c r="AA25" s="133" t="s">
        <v>34</v>
      </c>
      <c r="AB25" s="133" t="s">
        <v>35</v>
      </c>
      <c r="AC25" s="133" t="s">
        <v>47</v>
      </c>
      <c r="AD25" s="133" t="s">
        <v>37</v>
      </c>
      <c r="AE25" s="133" t="s">
        <v>48</v>
      </c>
      <c r="AF25" s="146">
        <v>1500</v>
      </c>
      <c r="AG25" s="147">
        <v>3506000</v>
      </c>
      <c r="AH25" s="135">
        <v>50000</v>
      </c>
      <c r="AI25" s="135">
        <v>100000</v>
      </c>
    </row>
    <row r="26" spans="2:41" ht="20.25" customHeight="1" x14ac:dyDescent="0.25">
      <c r="B26" s="13"/>
      <c r="C26" s="22"/>
      <c r="D26" s="12"/>
      <c r="E26" s="12"/>
      <c r="F26" s="47"/>
      <c r="G26" s="45"/>
      <c r="H26" s="43"/>
      <c r="AA26" s="119" t="s">
        <v>34</v>
      </c>
      <c r="AB26" s="119" t="s">
        <v>49</v>
      </c>
      <c r="AC26" s="119" t="s">
        <v>50</v>
      </c>
      <c r="AD26" s="119" t="s">
        <v>37</v>
      </c>
      <c r="AE26" s="143" t="s">
        <v>51</v>
      </c>
      <c r="AF26" s="144">
        <v>1600</v>
      </c>
      <c r="AG26" s="145">
        <v>3756000</v>
      </c>
      <c r="AH26" s="121">
        <v>50000</v>
      </c>
      <c r="AI26" s="121">
        <v>100000</v>
      </c>
    </row>
    <row r="27" spans="2:41" ht="18" customHeight="1" x14ac:dyDescent="0.25">
      <c r="B27" s="13"/>
      <c r="C27" s="41"/>
      <c r="D27" s="12"/>
      <c r="E27" s="12"/>
      <c r="F27" s="47"/>
      <c r="H27" s="43"/>
      <c r="AA27" s="119" t="s">
        <v>34</v>
      </c>
      <c r="AB27" s="119" t="s">
        <v>49</v>
      </c>
      <c r="AC27" s="119" t="s">
        <v>52</v>
      </c>
      <c r="AD27" s="119" t="s">
        <v>37</v>
      </c>
      <c r="AE27" s="143" t="s">
        <v>53</v>
      </c>
      <c r="AF27" s="144">
        <v>1600</v>
      </c>
      <c r="AG27" s="145">
        <v>3936000</v>
      </c>
      <c r="AH27" s="121">
        <v>50000</v>
      </c>
      <c r="AI27" s="121">
        <v>100000</v>
      </c>
    </row>
    <row r="28" spans="2:41" ht="18.75" customHeight="1" x14ac:dyDescent="0.25">
      <c r="B28" s="13"/>
      <c r="C28" s="41"/>
      <c r="D28" s="12"/>
      <c r="E28" s="12"/>
      <c r="F28" s="47"/>
      <c r="H28" s="43"/>
      <c r="AA28" s="133" t="s">
        <v>34</v>
      </c>
      <c r="AB28" s="133" t="s">
        <v>49</v>
      </c>
      <c r="AC28" s="133" t="s">
        <v>123</v>
      </c>
      <c r="AD28" s="133" t="s">
        <v>37</v>
      </c>
      <c r="AE28" s="133" t="s">
        <v>166</v>
      </c>
      <c r="AF28" s="146">
        <v>1600</v>
      </c>
      <c r="AG28" s="147">
        <v>4316000</v>
      </c>
      <c r="AH28" s="135">
        <v>50000</v>
      </c>
      <c r="AI28" s="135">
        <v>100000</v>
      </c>
    </row>
    <row r="29" spans="2:41" ht="18.75" customHeight="1" x14ac:dyDescent="0.25">
      <c r="B29" s="13"/>
      <c r="C29" s="41"/>
      <c r="D29" s="12"/>
      <c r="E29" s="12"/>
      <c r="F29" s="47"/>
      <c r="H29" s="43"/>
      <c r="AA29" s="133" t="s">
        <v>34</v>
      </c>
      <c r="AB29" s="133" t="s">
        <v>49</v>
      </c>
      <c r="AC29" s="133" t="s">
        <v>54</v>
      </c>
      <c r="AD29" s="133" t="s">
        <v>37</v>
      </c>
      <c r="AE29" s="133" t="s">
        <v>55</v>
      </c>
      <c r="AF29" s="146">
        <v>1800</v>
      </c>
      <c r="AG29" s="147">
        <v>4306000</v>
      </c>
      <c r="AH29" s="135">
        <v>75000</v>
      </c>
      <c r="AI29" s="135">
        <v>150000</v>
      </c>
    </row>
    <row r="30" spans="2:41" ht="15.75" x14ac:dyDescent="0.25">
      <c r="B30" s="13"/>
      <c r="C30" s="41"/>
      <c r="D30" s="12"/>
      <c r="E30" s="12"/>
      <c r="F30" s="48"/>
      <c r="G30" s="45"/>
      <c r="H30" s="43"/>
      <c r="AA30" s="119" t="s">
        <v>34</v>
      </c>
      <c r="AB30" s="119" t="s">
        <v>56</v>
      </c>
      <c r="AC30" s="119" t="s">
        <v>54</v>
      </c>
      <c r="AD30" s="119" t="s">
        <v>37</v>
      </c>
      <c r="AE30" s="143" t="s">
        <v>57</v>
      </c>
      <c r="AF30" s="144">
        <v>1800</v>
      </c>
      <c r="AG30" s="145">
        <v>3926500</v>
      </c>
      <c r="AH30" s="121">
        <v>75000</v>
      </c>
      <c r="AI30" s="121">
        <v>150000</v>
      </c>
    </row>
    <row r="31" spans="2:41" ht="15.75" x14ac:dyDescent="0.25">
      <c r="B31" s="13"/>
      <c r="C31" s="41"/>
      <c r="D31" s="12"/>
      <c r="E31" s="12"/>
      <c r="F31" s="43"/>
      <c r="H31" s="43"/>
      <c r="AA31" s="119" t="s">
        <v>34</v>
      </c>
      <c r="AB31" s="119" t="s">
        <v>56</v>
      </c>
      <c r="AC31" s="119" t="s">
        <v>58</v>
      </c>
      <c r="AD31" s="119" t="s">
        <v>37</v>
      </c>
      <c r="AE31" s="143" t="s">
        <v>59</v>
      </c>
      <c r="AF31" s="144">
        <v>1800</v>
      </c>
      <c r="AG31" s="145">
        <v>4656000</v>
      </c>
      <c r="AH31" s="121">
        <v>75000</v>
      </c>
      <c r="AI31" s="121">
        <v>150000</v>
      </c>
    </row>
    <row r="32" spans="2:41" ht="15.75" x14ac:dyDescent="0.25">
      <c r="B32" s="13"/>
      <c r="C32" s="41"/>
      <c r="D32" s="12"/>
      <c r="E32" s="12"/>
      <c r="H32" s="43"/>
      <c r="AA32" s="119" t="s">
        <v>34</v>
      </c>
      <c r="AB32" s="119" t="s">
        <v>56</v>
      </c>
      <c r="AC32" s="119" t="s">
        <v>60</v>
      </c>
      <c r="AD32" s="119" t="s">
        <v>37</v>
      </c>
      <c r="AE32" s="119" t="s">
        <v>61</v>
      </c>
      <c r="AF32" s="148">
        <v>1800</v>
      </c>
      <c r="AG32" s="149">
        <v>4696000</v>
      </c>
      <c r="AH32" s="121">
        <v>75000</v>
      </c>
      <c r="AI32" s="121">
        <v>150000</v>
      </c>
    </row>
    <row r="33" spans="2:35" ht="15.75" x14ac:dyDescent="0.25">
      <c r="B33" s="13"/>
      <c r="C33" s="42"/>
      <c r="D33" s="12"/>
      <c r="E33" s="12"/>
      <c r="AA33" s="138"/>
      <c r="AB33" s="138"/>
      <c r="AC33" s="138"/>
      <c r="AD33" s="138"/>
      <c r="AE33" s="172"/>
      <c r="AF33" s="173"/>
      <c r="AG33" s="174"/>
      <c r="AH33" s="142"/>
      <c r="AI33" s="142"/>
    </row>
    <row r="34" spans="2:35" ht="15.75" x14ac:dyDescent="0.25">
      <c r="B34" s="23"/>
      <c r="C34" s="23"/>
      <c r="D34" s="23"/>
      <c r="E34" s="14"/>
      <c r="AA34" s="119" t="s">
        <v>62</v>
      </c>
      <c r="AB34" s="119" t="s">
        <v>63</v>
      </c>
      <c r="AC34" s="119" t="s">
        <v>135</v>
      </c>
      <c r="AD34" s="119" t="s">
        <v>64</v>
      </c>
      <c r="AE34" s="143" t="s">
        <v>167</v>
      </c>
      <c r="AF34" s="150" t="s">
        <v>168</v>
      </c>
      <c r="AG34" s="145">
        <v>5422000</v>
      </c>
      <c r="AH34" s="121">
        <v>75000</v>
      </c>
      <c r="AI34" s="121">
        <v>150000</v>
      </c>
    </row>
    <row r="35" spans="2:35" ht="18" customHeight="1" x14ac:dyDescent="0.25">
      <c r="B35" s="23"/>
      <c r="C35" s="23"/>
      <c r="D35" s="23"/>
      <c r="E35" s="14">
        <f>IF(E30="",0,E30*C30)</f>
        <v>0</v>
      </c>
      <c r="AA35" s="119" t="s">
        <v>62</v>
      </c>
      <c r="AB35" s="119" t="s">
        <v>63</v>
      </c>
      <c r="AC35" s="119" t="s">
        <v>136</v>
      </c>
      <c r="AD35" s="119" t="s">
        <v>64</v>
      </c>
      <c r="AE35" s="143" t="s">
        <v>169</v>
      </c>
      <c r="AF35" s="150" t="s">
        <v>168</v>
      </c>
      <c r="AG35" s="145">
        <v>5672000</v>
      </c>
      <c r="AH35" s="121">
        <v>75000</v>
      </c>
      <c r="AI35" s="121">
        <v>150000</v>
      </c>
    </row>
    <row r="36" spans="2:35" ht="20.25" customHeight="1" x14ac:dyDescent="0.25">
      <c r="B36" s="15"/>
      <c r="C36" s="12"/>
      <c r="D36" s="16"/>
      <c r="E36" s="14"/>
      <c r="AA36" s="133" t="s">
        <v>62</v>
      </c>
      <c r="AB36" s="133" t="s">
        <v>63</v>
      </c>
      <c r="AC36" s="133" t="s">
        <v>137</v>
      </c>
      <c r="AD36" s="133" t="s">
        <v>64</v>
      </c>
      <c r="AE36" s="133" t="s">
        <v>170</v>
      </c>
      <c r="AF36" s="151" t="s">
        <v>133</v>
      </c>
      <c r="AG36" s="147">
        <v>6522000</v>
      </c>
      <c r="AH36" s="135">
        <v>50000</v>
      </c>
      <c r="AI36" s="135">
        <v>100000</v>
      </c>
    </row>
    <row r="37" spans="2:35" ht="19.5" customHeight="1" x14ac:dyDescent="0.25">
      <c r="B37" s="15"/>
      <c r="C37" s="12"/>
      <c r="D37" s="16"/>
      <c r="E37" s="105"/>
      <c r="AA37" s="119" t="s">
        <v>62</v>
      </c>
      <c r="AB37" s="119" t="s">
        <v>65</v>
      </c>
      <c r="AC37" s="119" t="s">
        <v>50</v>
      </c>
      <c r="AD37" s="119" t="s">
        <v>64</v>
      </c>
      <c r="AE37" s="143" t="s">
        <v>66</v>
      </c>
      <c r="AF37" s="150" t="s">
        <v>131</v>
      </c>
      <c r="AG37" s="145">
        <v>3152000</v>
      </c>
      <c r="AH37" s="121">
        <v>75000</v>
      </c>
      <c r="AI37" s="121">
        <v>150000</v>
      </c>
    </row>
    <row r="38" spans="2:35" ht="18.75" customHeight="1" x14ac:dyDescent="0.25">
      <c r="B38" s="15"/>
      <c r="C38" s="12"/>
      <c r="D38" s="16"/>
      <c r="E38" s="105"/>
      <c r="AA38" s="119" t="s">
        <v>62</v>
      </c>
      <c r="AB38" s="119" t="s">
        <v>65</v>
      </c>
      <c r="AC38" s="119" t="s">
        <v>54</v>
      </c>
      <c r="AD38" s="119" t="s">
        <v>64</v>
      </c>
      <c r="AE38" s="143" t="s">
        <v>132</v>
      </c>
      <c r="AF38" s="150" t="s">
        <v>131</v>
      </c>
      <c r="AG38" s="145">
        <v>3272000</v>
      </c>
      <c r="AH38" s="121">
        <v>75000</v>
      </c>
      <c r="AI38" s="121">
        <v>150000</v>
      </c>
    </row>
    <row r="39" spans="2:35" ht="19.5" customHeight="1" x14ac:dyDescent="0.25">
      <c r="B39" s="15"/>
      <c r="C39" s="12"/>
      <c r="D39" s="12"/>
      <c r="E39" s="105"/>
      <c r="U39" s="152">
        <f>IF(T39="",S39,S39+T39)</f>
        <v>0</v>
      </c>
      <c r="AA39" s="119" t="s">
        <v>62</v>
      </c>
      <c r="AB39" s="119" t="s">
        <v>65</v>
      </c>
      <c r="AC39" s="119" t="s">
        <v>54</v>
      </c>
      <c r="AD39" s="119" t="s">
        <v>64</v>
      </c>
      <c r="AE39" s="143" t="s">
        <v>132</v>
      </c>
      <c r="AF39" s="150" t="s">
        <v>133</v>
      </c>
      <c r="AG39" s="145">
        <v>3469000</v>
      </c>
      <c r="AH39" s="121">
        <v>50000</v>
      </c>
      <c r="AI39" s="121">
        <v>100000</v>
      </c>
    </row>
    <row r="40" spans="2:35" ht="19.5" customHeight="1" x14ac:dyDescent="0.25">
      <c r="B40" s="15"/>
      <c r="C40" s="12"/>
      <c r="D40" s="12"/>
      <c r="E40" s="105"/>
      <c r="U40" s="153"/>
      <c r="AA40" s="119" t="s">
        <v>62</v>
      </c>
      <c r="AB40" s="119" t="s">
        <v>67</v>
      </c>
      <c r="AC40" s="119" t="s">
        <v>50</v>
      </c>
      <c r="AD40" s="119" t="s">
        <v>64</v>
      </c>
      <c r="AE40" s="143" t="s">
        <v>171</v>
      </c>
      <c r="AF40" s="150" t="s">
        <v>133</v>
      </c>
      <c r="AG40" s="145">
        <v>3602000</v>
      </c>
      <c r="AH40" s="121">
        <v>50000</v>
      </c>
      <c r="AI40" s="121">
        <v>100000</v>
      </c>
    </row>
    <row r="41" spans="2:35" ht="19.5" customHeight="1" x14ac:dyDescent="0.25">
      <c r="B41" s="15"/>
      <c r="C41" s="12"/>
      <c r="D41" s="12"/>
      <c r="E41" s="17"/>
      <c r="U41" s="153"/>
      <c r="AA41" s="133" t="s">
        <v>62</v>
      </c>
      <c r="AB41" s="133" t="s">
        <v>67</v>
      </c>
      <c r="AC41" s="133" t="s">
        <v>54</v>
      </c>
      <c r="AD41" s="133" t="s">
        <v>64</v>
      </c>
      <c r="AE41" s="133" t="s">
        <v>134</v>
      </c>
      <c r="AF41" s="151" t="s">
        <v>133</v>
      </c>
      <c r="AG41" s="147">
        <v>3772000</v>
      </c>
      <c r="AH41" s="135">
        <v>50000</v>
      </c>
      <c r="AI41" s="135">
        <v>100000</v>
      </c>
    </row>
    <row r="42" spans="2:35" ht="15.75" x14ac:dyDescent="0.25">
      <c r="B42" s="18"/>
      <c r="C42" s="24"/>
      <c r="D42" s="18"/>
      <c r="E42" s="17"/>
      <c r="AA42" s="119" t="s">
        <v>62</v>
      </c>
      <c r="AB42" s="119" t="s">
        <v>68</v>
      </c>
      <c r="AC42" s="119" t="s">
        <v>69</v>
      </c>
      <c r="AD42" s="119" t="s">
        <v>64</v>
      </c>
      <c r="AE42" s="143" t="s">
        <v>70</v>
      </c>
      <c r="AF42" s="150" t="s">
        <v>133</v>
      </c>
      <c r="AG42" s="145">
        <v>4102000</v>
      </c>
      <c r="AH42" s="121">
        <v>75000</v>
      </c>
      <c r="AI42" s="121">
        <v>150000</v>
      </c>
    </row>
    <row r="43" spans="2:35" ht="15" x14ac:dyDescent="0.25">
      <c r="B43" s="19"/>
      <c r="C43" s="19"/>
      <c r="D43" s="20"/>
      <c r="E43" s="21"/>
      <c r="F43" s="25"/>
      <c r="AA43" s="154"/>
      <c r="AB43" s="155"/>
      <c r="AC43" s="155"/>
      <c r="AD43" s="155"/>
      <c r="AE43" s="139"/>
      <c r="AF43" s="140"/>
      <c r="AG43" s="141"/>
      <c r="AH43" s="156"/>
      <c r="AI43" s="157"/>
    </row>
    <row r="44" spans="2:35" ht="15" x14ac:dyDescent="0.25">
      <c r="B44" s="19"/>
      <c r="C44" s="19"/>
      <c r="D44" s="20"/>
      <c r="E44" s="21"/>
      <c r="F44" s="25"/>
      <c r="AA44" s="119" t="s">
        <v>86</v>
      </c>
      <c r="AB44" s="119" t="s">
        <v>87</v>
      </c>
      <c r="AC44" s="119" t="s">
        <v>50</v>
      </c>
      <c r="AD44" s="119" t="s">
        <v>99</v>
      </c>
      <c r="AE44" s="143" t="s">
        <v>172</v>
      </c>
      <c r="AF44" s="150" t="s">
        <v>144</v>
      </c>
      <c r="AG44" s="145">
        <v>2400000</v>
      </c>
      <c r="AH44" s="121">
        <v>15000</v>
      </c>
      <c r="AI44" s="121">
        <v>30000</v>
      </c>
    </row>
    <row r="45" spans="2:35" ht="15" x14ac:dyDescent="0.25">
      <c r="B45" s="2"/>
      <c r="C45" s="2"/>
      <c r="D45" s="3"/>
      <c r="E45" s="4"/>
      <c r="F45" s="25"/>
      <c r="AA45" s="133" t="s">
        <v>86</v>
      </c>
      <c r="AB45" s="133" t="s">
        <v>87</v>
      </c>
      <c r="AC45" s="133" t="s">
        <v>52</v>
      </c>
      <c r="AD45" s="133" t="s">
        <v>99</v>
      </c>
      <c r="AE45" s="133" t="s">
        <v>173</v>
      </c>
      <c r="AF45" s="151" t="s">
        <v>144</v>
      </c>
      <c r="AG45" s="147">
        <v>2500000</v>
      </c>
      <c r="AH45" s="135">
        <v>15000</v>
      </c>
      <c r="AI45" s="135">
        <v>30000</v>
      </c>
    </row>
    <row r="46" spans="2:35" ht="15" x14ac:dyDescent="0.25">
      <c r="B46" s="2"/>
      <c r="C46" s="2"/>
      <c r="D46" s="3"/>
      <c r="E46" s="6"/>
      <c r="F46" s="25"/>
      <c r="AA46" s="119" t="s">
        <v>86</v>
      </c>
      <c r="AB46" s="119" t="s">
        <v>138</v>
      </c>
      <c r="AC46" s="119" t="s">
        <v>139</v>
      </c>
      <c r="AD46" s="119" t="s">
        <v>99</v>
      </c>
      <c r="AE46" s="143" t="s">
        <v>174</v>
      </c>
      <c r="AF46" s="150" t="s">
        <v>133</v>
      </c>
      <c r="AG46" s="145">
        <v>4150000</v>
      </c>
      <c r="AH46" s="121">
        <v>100000</v>
      </c>
      <c r="AI46" s="121">
        <v>200000</v>
      </c>
    </row>
    <row r="47" spans="2:35" ht="15" x14ac:dyDescent="0.25">
      <c r="B47" s="2"/>
      <c r="C47" s="2"/>
      <c r="D47" s="3"/>
      <c r="E47" s="7"/>
      <c r="F47" s="25"/>
      <c r="AA47" s="133" t="s">
        <v>86</v>
      </c>
      <c r="AB47" s="133" t="s">
        <v>138</v>
      </c>
      <c r="AC47" s="133" t="s">
        <v>140</v>
      </c>
      <c r="AD47" s="133" t="s">
        <v>99</v>
      </c>
      <c r="AE47" s="133" t="s">
        <v>175</v>
      </c>
      <c r="AF47" s="151" t="s">
        <v>133</v>
      </c>
      <c r="AG47" s="147">
        <v>4450000</v>
      </c>
      <c r="AH47" s="135">
        <v>100000</v>
      </c>
      <c r="AI47" s="135">
        <v>200000</v>
      </c>
    </row>
    <row r="48" spans="2:35" ht="15" x14ac:dyDescent="0.25">
      <c r="B48" s="8"/>
      <c r="C48" s="8"/>
      <c r="D48" s="9"/>
      <c r="E48" s="9"/>
      <c r="F48" s="25"/>
      <c r="AA48" s="119" t="s">
        <v>86</v>
      </c>
      <c r="AB48" s="119" t="s">
        <v>88</v>
      </c>
      <c r="AC48" s="119" t="s">
        <v>91</v>
      </c>
      <c r="AD48" s="119" t="s">
        <v>99</v>
      </c>
      <c r="AE48" s="143" t="s">
        <v>176</v>
      </c>
      <c r="AF48" s="150" t="s">
        <v>143</v>
      </c>
      <c r="AG48" s="145">
        <v>5000000</v>
      </c>
      <c r="AH48" s="121">
        <v>100000</v>
      </c>
      <c r="AI48" s="121">
        <v>200000</v>
      </c>
    </row>
    <row r="49" spans="2:35" ht="15" x14ac:dyDescent="0.25">
      <c r="B49" s="2"/>
      <c r="C49" s="2"/>
      <c r="D49" s="4"/>
      <c r="E49" s="10"/>
      <c r="F49" s="25"/>
      <c r="AA49" s="119" t="s">
        <v>86</v>
      </c>
      <c r="AB49" s="119" t="s">
        <v>88</v>
      </c>
      <c r="AC49" s="119" t="s">
        <v>92</v>
      </c>
      <c r="AD49" s="119" t="s">
        <v>99</v>
      </c>
      <c r="AE49" s="143" t="s">
        <v>177</v>
      </c>
      <c r="AF49" s="150" t="s">
        <v>143</v>
      </c>
      <c r="AG49" s="145">
        <v>5500000</v>
      </c>
      <c r="AH49" s="121">
        <v>100000</v>
      </c>
      <c r="AI49" s="121">
        <v>200000</v>
      </c>
    </row>
    <row r="50" spans="2:35" ht="15" x14ac:dyDescent="0.25">
      <c r="B50" s="2"/>
      <c r="C50" s="2"/>
      <c r="D50" s="4"/>
      <c r="E50" s="10"/>
      <c r="F50" s="49"/>
      <c r="G50" s="50"/>
      <c r="AA50" s="133" t="s">
        <v>86</v>
      </c>
      <c r="AB50" s="133" t="s">
        <v>88</v>
      </c>
      <c r="AC50" s="133" t="s">
        <v>93</v>
      </c>
      <c r="AD50" s="133" t="s">
        <v>99</v>
      </c>
      <c r="AE50" s="133" t="s">
        <v>178</v>
      </c>
      <c r="AF50" s="151" t="s">
        <v>143</v>
      </c>
      <c r="AG50" s="147">
        <v>6000000</v>
      </c>
      <c r="AH50" s="135">
        <v>100000</v>
      </c>
      <c r="AI50" s="135">
        <v>200000</v>
      </c>
    </row>
    <row r="51" spans="2:35" ht="15" x14ac:dyDescent="0.25">
      <c r="B51" s="2"/>
      <c r="C51" s="2"/>
      <c r="D51" s="4"/>
      <c r="E51" s="10"/>
      <c r="F51" s="51"/>
      <c r="AA51" s="119" t="s">
        <v>86</v>
      </c>
      <c r="AB51" s="119" t="s">
        <v>89</v>
      </c>
      <c r="AC51" s="119" t="s">
        <v>94</v>
      </c>
      <c r="AD51" s="119" t="s">
        <v>99</v>
      </c>
      <c r="AE51" s="143" t="s">
        <v>179</v>
      </c>
      <c r="AF51" s="150" t="s">
        <v>141</v>
      </c>
      <c r="AG51" s="145">
        <v>6836000</v>
      </c>
      <c r="AH51" s="121">
        <v>150000</v>
      </c>
      <c r="AI51" s="121">
        <v>300000</v>
      </c>
    </row>
    <row r="52" spans="2:35" ht="15" x14ac:dyDescent="0.25">
      <c r="B52" s="2"/>
      <c r="C52" s="2"/>
      <c r="D52" s="4"/>
      <c r="E52" s="10"/>
      <c r="F52" s="51"/>
      <c r="AA52" s="119" t="s">
        <v>86</v>
      </c>
      <c r="AB52" s="119" t="s">
        <v>89</v>
      </c>
      <c r="AC52" s="119" t="s">
        <v>95</v>
      </c>
      <c r="AD52" s="119" t="s">
        <v>99</v>
      </c>
      <c r="AE52" s="143" t="s">
        <v>180</v>
      </c>
      <c r="AF52" s="150" t="s">
        <v>141</v>
      </c>
      <c r="AG52" s="145">
        <v>7499000</v>
      </c>
      <c r="AH52" s="121">
        <v>150000</v>
      </c>
      <c r="AI52" s="121">
        <v>300000</v>
      </c>
    </row>
    <row r="53" spans="2:35" ht="15" x14ac:dyDescent="0.25">
      <c r="B53" s="2"/>
      <c r="C53" s="2"/>
      <c r="D53" s="4"/>
      <c r="E53" s="10"/>
      <c r="F53" s="51"/>
      <c r="AA53" s="133" t="s">
        <v>86</v>
      </c>
      <c r="AB53" s="133" t="s">
        <v>89</v>
      </c>
      <c r="AC53" s="133" t="s">
        <v>96</v>
      </c>
      <c r="AD53" s="133" t="s">
        <v>99</v>
      </c>
      <c r="AE53" s="133" t="s">
        <v>181</v>
      </c>
      <c r="AF53" s="151" t="s">
        <v>142</v>
      </c>
      <c r="AG53" s="147">
        <v>7499000</v>
      </c>
      <c r="AH53" s="135">
        <v>150000</v>
      </c>
      <c r="AI53" s="135">
        <v>300000</v>
      </c>
    </row>
    <row r="54" spans="2:35" ht="15" x14ac:dyDescent="0.25">
      <c r="B54" s="2"/>
      <c r="C54" s="2"/>
      <c r="D54" s="4"/>
      <c r="E54" s="10"/>
      <c r="F54" s="51"/>
      <c r="AA54" s="119" t="s">
        <v>86</v>
      </c>
      <c r="AB54" s="119" t="s">
        <v>90</v>
      </c>
      <c r="AC54" s="119" t="s">
        <v>97</v>
      </c>
      <c r="AD54" s="119" t="s">
        <v>99</v>
      </c>
      <c r="AE54" s="143" t="s">
        <v>182</v>
      </c>
      <c r="AF54" s="150" t="s">
        <v>142</v>
      </c>
      <c r="AG54" s="145">
        <v>9199000</v>
      </c>
      <c r="AH54" s="121">
        <v>150000</v>
      </c>
      <c r="AI54" s="121">
        <v>300000</v>
      </c>
    </row>
    <row r="55" spans="2:35" ht="15" x14ac:dyDescent="0.25">
      <c r="B55" s="2"/>
      <c r="C55" s="2"/>
      <c r="D55" s="4"/>
      <c r="E55" s="10"/>
      <c r="F55" s="51"/>
      <c r="AA55" s="133" t="s">
        <v>86</v>
      </c>
      <c r="AB55" s="133" t="s">
        <v>90</v>
      </c>
      <c r="AC55" s="133" t="s">
        <v>98</v>
      </c>
      <c r="AD55" s="133" t="s">
        <v>99</v>
      </c>
      <c r="AE55" s="119" t="s">
        <v>183</v>
      </c>
      <c r="AF55" s="158" t="s">
        <v>142</v>
      </c>
      <c r="AG55" s="149">
        <v>9999000</v>
      </c>
      <c r="AH55" s="135">
        <v>150000</v>
      </c>
      <c r="AI55" s="135">
        <v>300000</v>
      </c>
    </row>
    <row r="56" spans="2:35" ht="15" x14ac:dyDescent="0.25">
      <c r="B56" s="2"/>
      <c r="C56" s="2"/>
      <c r="D56" s="4"/>
      <c r="E56" s="10"/>
      <c r="F56" s="51"/>
      <c r="AA56" s="154"/>
      <c r="AB56" s="155"/>
      <c r="AC56" s="155"/>
      <c r="AD56" s="155"/>
      <c r="AE56" s="139"/>
      <c r="AF56" s="140"/>
      <c r="AG56" s="141"/>
      <c r="AH56" s="156"/>
      <c r="AI56" s="157"/>
    </row>
    <row r="57" spans="2:35" ht="15" x14ac:dyDescent="0.25">
      <c r="B57" s="2"/>
      <c r="C57" s="2"/>
      <c r="D57" s="4"/>
      <c r="E57" s="10"/>
      <c r="F57" s="51"/>
      <c r="AA57" s="159" t="s">
        <v>147</v>
      </c>
      <c r="AB57" s="159" t="s">
        <v>150</v>
      </c>
      <c r="AC57" s="159" t="s">
        <v>155</v>
      </c>
      <c r="AD57" s="160" t="s">
        <v>192</v>
      </c>
      <c r="AE57" s="143" t="s">
        <v>184</v>
      </c>
      <c r="AF57" s="150" t="s">
        <v>144</v>
      </c>
      <c r="AG57" s="145">
        <v>1794000</v>
      </c>
      <c r="AH57" s="161">
        <v>25000</v>
      </c>
      <c r="AI57" s="161">
        <v>50000</v>
      </c>
    </row>
    <row r="58" spans="2:35" ht="15" x14ac:dyDescent="0.25">
      <c r="B58" s="2"/>
      <c r="C58" s="2"/>
      <c r="D58" s="4"/>
      <c r="E58" s="10"/>
      <c r="F58" s="51"/>
      <c r="AA58" s="162" t="s">
        <v>147</v>
      </c>
      <c r="AB58" s="162" t="s">
        <v>150</v>
      </c>
      <c r="AC58" s="162" t="s">
        <v>154</v>
      </c>
      <c r="AD58" s="163" t="s">
        <v>192</v>
      </c>
      <c r="AE58" s="133" t="s">
        <v>185</v>
      </c>
      <c r="AF58" s="151" t="s">
        <v>144</v>
      </c>
      <c r="AG58" s="147">
        <v>1944000</v>
      </c>
      <c r="AH58" s="164">
        <v>25000</v>
      </c>
      <c r="AI58" s="164">
        <v>50000</v>
      </c>
    </row>
    <row r="59" spans="2:35" ht="15" x14ac:dyDescent="0.25">
      <c r="B59" s="2"/>
      <c r="C59" s="2"/>
      <c r="D59" s="4"/>
      <c r="E59" s="10"/>
      <c r="F59" s="51"/>
      <c r="AA59" s="159" t="s">
        <v>147</v>
      </c>
      <c r="AB59" s="159" t="s">
        <v>153</v>
      </c>
      <c r="AC59" s="159" t="s">
        <v>151</v>
      </c>
      <c r="AD59" s="160" t="s">
        <v>192</v>
      </c>
      <c r="AE59" s="143" t="s">
        <v>186</v>
      </c>
      <c r="AF59" s="150" t="s">
        <v>149</v>
      </c>
      <c r="AG59" s="145">
        <v>2489000</v>
      </c>
      <c r="AH59" s="161">
        <v>50000</v>
      </c>
      <c r="AI59" s="161">
        <v>100000</v>
      </c>
    </row>
    <row r="60" spans="2:35" ht="15" x14ac:dyDescent="0.25">
      <c r="B60" s="2"/>
      <c r="C60" s="2"/>
      <c r="D60" s="4"/>
      <c r="E60" s="10"/>
      <c r="F60" s="51"/>
      <c r="AA60" s="159" t="s">
        <v>147</v>
      </c>
      <c r="AB60" s="159" t="s">
        <v>153</v>
      </c>
      <c r="AC60" s="159" t="s">
        <v>156</v>
      </c>
      <c r="AD60" s="160" t="s">
        <v>192</v>
      </c>
      <c r="AE60" s="143" t="s">
        <v>187</v>
      </c>
      <c r="AF60" s="150" t="s">
        <v>133</v>
      </c>
      <c r="AG60" s="145">
        <v>2744000</v>
      </c>
      <c r="AH60" s="161">
        <v>100000</v>
      </c>
      <c r="AI60" s="161">
        <v>200000</v>
      </c>
    </row>
    <row r="61" spans="2:35" ht="15" x14ac:dyDescent="0.25">
      <c r="B61" s="2"/>
      <c r="C61" s="2"/>
      <c r="D61" s="4"/>
      <c r="E61" s="10"/>
      <c r="F61" s="51"/>
      <c r="AA61" s="162" t="s">
        <v>147</v>
      </c>
      <c r="AB61" s="162" t="s">
        <v>153</v>
      </c>
      <c r="AC61" s="162" t="s">
        <v>152</v>
      </c>
      <c r="AD61" s="163" t="s">
        <v>192</v>
      </c>
      <c r="AE61" s="133" t="s">
        <v>188</v>
      </c>
      <c r="AF61" s="151" t="s">
        <v>133</v>
      </c>
      <c r="AG61" s="147">
        <v>2939000</v>
      </c>
      <c r="AH61" s="164">
        <v>100000</v>
      </c>
      <c r="AI61" s="164">
        <v>200000</v>
      </c>
    </row>
    <row r="62" spans="2:35" ht="15" x14ac:dyDescent="0.25">
      <c r="B62" s="2"/>
      <c r="C62" s="2"/>
      <c r="D62" s="4"/>
      <c r="E62" s="10"/>
      <c r="F62" s="51"/>
      <c r="AA62" s="160" t="s">
        <v>147</v>
      </c>
      <c r="AB62" s="160" t="s">
        <v>145</v>
      </c>
      <c r="AC62" s="160" t="s">
        <v>146</v>
      </c>
      <c r="AD62" s="160" t="s">
        <v>192</v>
      </c>
      <c r="AE62" s="143" t="s">
        <v>189</v>
      </c>
      <c r="AF62" s="150" t="s">
        <v>133</v>
      </c>
      <c r="AG62" s="145">
        <v>5750000</v>
      </c>
      <c r="AH62" s="161">
        <v>100000</v>
      </c>
      <c r="AI62" s="161">
        <v>200000</v>
      </c>
    </row>
    <row r="63" spans="2:35" ht="15" x14ac:dyDescent="0.25">
      <c r="B63" s="2"/>
      <c r="C63" s="2"/>
      <c r="D63" s="4"/>
      <c r="E63" s="10"/>
      <c r="F63" s="51"/>
      <c r="AA63" s="163" t="s">
        <v>147</v>
      </c>
      <c r="AB63" s="163" t="s">
        <v>145</v>
      </c>
      <c r="AC63" s="163" t="s">
        <v>148</v>
      </c>
      <c r="AD63" s="163" t="s">
        <v>192</v>
      </c>
      <c r="AE63" s="133" t="s">
        <v>190</v>
      </c>
      <c r="AF63" s="151" t="s">
        <v>133</v>
      </c>
      <c r="AG63" s="147">
        <v>5950000</v>
      </c>
      <c r="AH63" s="164">
        <v>100000</v>
      </c>
      <c r="AI63" s="164">
        <v>200000</v>
      </c>
    </row>
    <row r="64" spans="2:35" ht="15" x14ac:dyDescent="0.25">
      <c r="B64" s="2"/>
      <c r="C64" s="2"/>
      <c r="D64" s="4"/>
      <c r="E64" s="10"/>
      <c r="F64" s="51"/>
      <c r="AA64" s="165" t="s">
        <v>147</v>
      </c>
      <c r="AB64" s="166" t="s">
        <v>157</v>
      </c>
      <c r="AC64" s="166" t="s">
        <v>158</v>
      </c>
      <c r="AD64" s="166" t="s">
        <v>192</v>
      </c>
      <c r="AE64" s="167" t="s">
        <v>191</v>
      </c>
      <c r="AF64" s="168" t="s">
        <v>144</v>
      </c>
      <c r="AG64" s="169">
        <v>1509000</v>
      </c>
      <c r="AH64" s="170">
        <v>7500</v>
      </c>
      <c r="AI64" s="170">
        <v>15000</v>
      </c>
    </row>
    <row r="65" spans="2:35" x14ac:dyDescent="0.2">
      <c r="B65" s="2"/>
      <c r="C65" s="2"/>
      <c r="D65" s="4"/>
      <c r="E65" s="10"/>
      <c r="F65" s="51"/>
    </row>
    <row r="66" spans="2:35" ht="15" x14ac:dyDescent="0.25">
      <c r="B66" s="2"/>
      <c r="C66" s="2"/>
      <c r="D66" s="4"/>
      <c r="E66" s="10"/>
      <c r="F66" s="51"/>
      <c r="AA66" s="154"/>
      <c r="AB66" s="155"/>
      <c r="AC66" s="155"/>
      <c r="AD66" s="155"/>
      <c r="AE66" s="155"/>
      <c r="AF66" s="155"/>
      <c r="AG66" s="155"/>
      <c r="AH66" s="156"/>
      <c r="AI66" s="157"/>
    </row>
    <row r="67" spans="2:35" x14ac:dyDescent="0.2">
      <c r="B67" s="2"/>
      <c r="C67" s="2"/>
      <c r="D67" s="4"/>
      <c r="E67" s="10"/>
      <c r="F67" s="51"/>
    </row>
    <row r="68" spans="2:35" x14ac:dyDescent="0.2">
      <c r="B68" s="2"/>
      <c r="C68" s="2"/>
      <c r="D68" s="4"/>
      <c r="E68" s="10"/>
      <c r="F68" s="51"/>
      <c r="AH68" s="171"/>
      <c r="AI68" s="171"/>
    </row>
    <row r="69" spans="2:35" x14ac:dyDescent="0.2">
      <c r="B69" s="2"/>
      <c r="C69" s="2"/>
      <c r="D69" s="4"/>
      <c r="E69" s="10"/>
      <c r="F69" s="51"/>
      <c r="AH69" s="171"/>
      <c r="AI69" s="171"/>
    </row>
    <row r="70" spans="2:35" x14ac:dyDescent="0.2">
      <c r="B70" s="2"/>
      <c r="C70" s="2"/>
      <c r="D70" s="4"/>
      <c r="E70" s="10"/>
      <c r="F70" s="51"/>
      <c r="AH70" s="171"/>
      <c r="AI70" s="171"/>
    </row>
    <row r="71" spans="2:35" x14ac:dyDescent="0.2">
      <c r="B71" s="2"/>
      <c r="C71" s="2"/>
      <c r="D71" s="4"/>
      <c r="E71" s="10"/>
      <c r="F71" s="51"/>
      <c r="AH71" s="171"/>
      <c r="AI71" s="171"/>
    </row>
    <row r="72" spans="2:35" x14ac:dyDescent="0.2">
      <c r="B72" s="2"/>
      <c r="C72" s="2"/>
      <c r="D72" s="4"/>
      <c r="E72" s="10"/>
      <c r="F72" s="51"/>
      <c r="AH72" s="171"/>
      <c r="AI72" s="171"/>
    </row>
    <row r="73" spans="2:35" x14ac:dyDescent="0.2">
      <c r="B73" s="2"/>
      <c r="C73" s="2"/>
      <c r="D73" s="4"/>
      <c r="E73" s="10"/>
      <c r="F73" s="51"/>
      <c r="AH73" s="171"/>
      <c r="AI73" s="171"/>
    </row>
    <row r="74" spans="2:35" x14ac:dyDescent="0.2">
      <c r="B74" s="2"/>
      <c r="C74" s="2"/>
      <c r="D74" s="4"/>
      <c r="E74" s="10"/>
      <c r="F74" s="51"/>
      <c r="AH74" s="171"/>
      <c r="AI74" s="171"/>
    </row>
    <row r="75" spans="2:35" x14ac:dyDescent="0.2">
      <c r="B75" s="2"/>
      <c r="C75" s="2"/>
      <c r="D75" s="4"/>
      <c r="E75" s="10"/>
      <c r="F75" s="51"/>
      <c r="AH75" s="171"/>
      <c r="AI75" s="171"/>
    </row>
    <row r="76" spans="2:35" x14ac:dyDescent="0.2">
      <c r="B76" s="2"/>
      <c r="C76" s="2"/>
      <c r="D76" s="4"/>
      <c r="E76" s="10"/>
      <c r="F76" s="51"/>
    </row>
    <row r="77" spans="2:35" x14ac:dyDescent="0.2">
      <c r="B77" s="2"/>
      <c r="C77" s="2"/>
      <c r="D77" s="4"/>
      <c r="E77" s="10"/>
      <c r="F77" s="51"/>
    </row>
    <row r="78" spans="2:35" x14ac:dyDescent="0.2">
      <c r="B78" s="2"/>
      <c r="C78" s="2"/>
      <c r="D78" s="4"/>
      <c r="E78" s="10"/>
      <c r="F78" s="51"/>
      <c r="AH78" s="171"/>
      <c r="AI78" s="171"/>
    </row>
    <row r="79" spans="2:35" x14ac:dyDescent="0.2">
      <c r="B79" s="2"/>
      <c r="C79" s="2"/>
      <c r="D79" s="4"/>
      <c r="E79" s="10"/>
      <c r="F79" s="51"/>
    </row>
    <row r="80" spans="2:35" x14ac:dyDescent="0.2">
      <c r="B80" s="2"/>
      <c r="C80" s="2"/>
      <c r="D80" s="4"/>
      <c r="E80" s="10"/>
      <c r="F80" s="51"/>
      <c r="AH80" s="171"/>
      <c r="AI80" s="171"/>
    </row>
    <row r="81" spans="2:35" x14ac:dyDescent="0.2">
      <c r="B81" s="2"/>
      <c r="C81" s="2"/>
      <c r="D81" s="4"/>
      <c r="E81" s="10"/>
      <c r="F81" s="51"/>
    </row>
    <row r="82" spans="2:35" x14ac:dyDescent="0.2">
      <c r="B82" s="2"/>
      <c r="C82" s="2"/>
      <c r="D82" s="4"/>
      <c r="E82" s="10"/>
      <c r="F82" s="51"/>
      <c r="AH82" s="171"/>
      <c r="AI82" s="171"/>
    </row>
    <row r="83" spans="2:35" x14ac:dyDescent="0.2">
      <c r="B83" s="2"/>
      <c r="C83" s="2"/>
      <c r="D83" s="4"/>
      <c r="E83" s="10"/>
      <c r="F83" s="51"/>
      <c r="AH83" s="171"/>
      <c r="AI83" s="171"/>
    </row>
    <row r="84" spans="2:35" x14ac:dyDescent="0.2">
      <c r="B84" s="2"/>
      <c r="C84" s="2"/>
      <c r="D84" s="4"/>
      <c r="E84" s="10"/>
      <c r="F84" s="51"/>
      <c r="AH84" s="171"/>
      <c r="AI84" s="171"/>
    </row>
    <row r="85" spans="2:35" x14ac:dyDescent="0.2">
      <c r="B85" s="2"/>
      <c r="C85" s="2"/>
      <c r="D85" s="4"/>
      <c r="E85" s="10"/>
      <c r="F85" s="51"/>
    </row>
    <row r="86" spans="2:35" x14ac:dyDescent="0.2">
      <c r="B86" s="2"/>
      <c r="C86" s="2"/>
      <c r="D86" s="4"/>
      <c r="E86" s="10"/>
      <c r="F86" s="51"/>
      <c r="AH86" s="171"/>
      <c r="AI86" s="171"/>
    </row>
    <row r="87" spans="2:35" x14ac:dyDescent="0.2">
      <c r="B87" s="2"/>
      <c r="C87" s="2"/>
      <c r="D87" s="4"/>
      <c r="E87" s="10"/>
      <c r="F87" s="51"/>
      <c r="AH87" s="171"/>
      <c r="AI87" s="171"/>
    </row>
    <row r="88" spans="2:35" x14ac:dyDescent="0.2">
      <c r="B88" s="2"/>
      <c r="C88" s="2"/>
      <c r="D88" s="4"/>
      <c r="E88" s="10"/>
      <c r="F88" s="51"/>
      <c r="AH88" s="171"/>
      <c r="AI88" s="171"/>
    </row>
    <row r="89" spans="2:35" x14ac:dyDescent="0.2">
      <c r="B89" s="2"/>
      <c r="C89" s="2"/>
      <c r="D89" s="4"/>
      <c r="E89" s="10"/>
      <c r="F89" s="51"/>
      <c r="AH89" s="171"/>
      <c r="AI89" s="171"/>
    </row>
    <row r="90" spans="2:35" x14ac:dyDescent="0.2">
      <c r="B90" s="2"/>
      <c r="C90" s="2"/>
      <c r="D90" s="4"/>
      <c r="E90" s="10"/>
      <c r="F90" s="51"/>
      <c r="AH90" s="171"/>
      <c r="AI90" s="171"/>
    </row>
    <row r="91" spans="2:35" x14ac:dyDescent="0.2">
      <c r="B91" s="2"/>
      <c r="C91" s="2"/>
      <c r="D91" s="4"/>
      <c r="E91" s="10"/>
      <c r="F91" s="51"/>
      <c r="AH91" s="171"/>
      <c r="AI91" s="171"/>
    </row>
    <row r="92" spans="2:35" x14ac:dyDescent="0.2">
      <c r="B92" s="2"/>
      <c r="C92" s="2"/>
      <c r="D92" s="4"/>
      <c r="E92" s="10"/>
      <c r="F92" s="51"/>
      <c r="AH92" s="171"/>
      <c r="AI92" s="171"/>
    </row>
    <row r="93" spans="2:35" x14ac:dyDescent="0.2">
      <c r="B93" s="2"/>
      <c r="C93" s="2"/>
      <c r="D93" s="4"/>
      <c r="E93" s="10"/>
      <c r="F93" s="51"/>
      <c r="AH93" s="171"/>
      <c r="AI93" s="171"/>
    </row>
    <row r="94" spans="2:35" x14ac:dyDescent="0.2">
      <c r="B94" s="2"/>
      <c r="C94" s="2"/>
      <c r="D94" s="4"/>
      <c r="E94" s="10"/>
      <c r="F94" s="51"/>
      <c r="AH94" s="171"/>
      <c r="AI94" s="171"/>
    </row>
    <row r="95" spans="2:35" x14ac:dyDescent="0.2">
      <c r="B95" s="2"/>
      <c r="C95" s="2"/>
      <c r="D95" s="4"/>
      <c r="E95" s="10"/>
      <c r="F95" s="51"/>
      <c r="AH95" s="171"/>
      <c r="AI95" s="171"/>
    </row>
    <row r="96" spans="2:35" x14ac:dyDescent="0.2">
      <c r="B96" s="2"/>
      <c r="C96" s="2"/>
      <c r="D96" s="4"/>
      <c r="E96" s="10"/>
      <c r="F96" s="51"/>
      <c r="AH96" s="171"/>
      <c r="AI96" s="171"/>
    </row>
    <row r="97" spans="2:35" x14ac:dyDescent="0.2">
      <c r="B97" s="2"/>
      <c r="C97" s="2"/>
      <c r="D97" s="4"/>
      <c r="E97" s="10"/>
      <c r="F97" s="51"/>
      <c r="AH97" s="171"/>
      <c r="AI97" s="171"/>
    </row>
    <row r="98" spans="2:35" x14ac:dyDescent="0.2">
      <c r="B98" s="2"/>
      <c r="C98" s="2"/>
      <c r="D98" s="4"/>
      <c r="E98" s="10"/>
      <c r="F98" s="51"/>
      <c r="AH98" s="171"/>
      <c r="AI98" s="171"/>
    </row>
    <row r="99" spans="2:35" x14ac:dyDescent="0.2">
      <c r="B99" s="2"/>
      <c r="C99" s="2"/>
      <c r="D99" s="4"/>
      <c r="E99" s="10"/>
      <c r="F99" s="51"/>
      <c r="AH99" s="171"/>
      <c r="AI99" s="171"/>
    </row>
    <row r="100" spans="2:35" x14ac:dyDescent="0.2">
      <c r="B100" s="2"/>
      <c r="C100" s="2"/>
      <c r="D100" s="4"/>
      <c r="E100" s="10"/>
      <c r="F100" s="51"/>
      <c r="AH100" s="171"/>
      <c r="AI100" s="171"/>
    </row>
    <row r="101" spans="2:35" x14ac:dyDescent="0.2">
      <c r="B101" s="2"/>
      <c r="C101" s="2"/>
      <c r="D101" s="4"/>
      <c r="E101" s="10"/>
      <c r="F101" s="51"/>
      <c r="AH101" s="171"/>
      <c r="AI101" s="171"/>
    </row>
    <row r="102" spans="2:35" x14ac:dyDescent="0.2">
      <c r="B102" s="2"/>
      <c r="C102" s="2"/>
      <c r="D102" s="4"/>
      <c r="E102" s="10"/>
      <c r="F102" s="51"/>
      <c r="AH102" s="171"/>
      <c r="AI102" s="171"/>
    </row>
    <row r="103" spans="2:35" x14ac:dyDescent="0.2">
      <c r="B103" s="2"/>
      <c r="C103" s="2"/>
      <c r="D103" s="4"/>
      <c r="E103" s="10"/>
      <c r="F103" s="51"/>
      <c r="AH103" s="171"/>
      <c r="AI103" s="171"/>
    </row>
    <row r="104" spans="2:35" x14ac:dyDescent="0.2">
      <c r="B104" s="2"/>
      <c r="C104" s="2"/>
      <c r="D104" s="4"/>
      <c r="E104" s="10"/>
      <c r="F104" s="51"/>
    </row>
    <row r="105" spans="2:35" x14ac:dyDescent="0.2">
      <c r="B105" s="2"/>
      <c r="C105" s="2"/>
      <c r="D105" s="4"/>
      <c r="E105" s="10"/>
      <c r="F105" s="51"/>
    </row>
    <row r="106" spans="2:35" x14ac:dyDescent="0.2">
      <c r="B106" s="2"/>
      <c r="C106" s="2"/>
      <c r="D106" s="4"/>
      <c r="E106" s="10"/>
      <c r="F106" s="51"/>
    </row>
    <row r="107" spans="2:35" x14ac:dyDescent="0.2">
      <c r="B107" s="2"/>
      <c r="C107" s="2"/>
      <c r="D107" s="4"/>
      <c r="E107" s="10"/>
      <c r="F107" s="51"/>
    </row>
    <row r="108" spans="2:35" x14ac:dyDescent="0.2">
      <c r="B108" s="2"/>
      <c r="C108" s="2"/>
      <c r="D108" s="4"/>
      <c r="E108" s="10"/>
      <c r="F108" s="51"/>
    </row>
    <row r="109" spans="2:35" x14ac:dyDescent="0.2">
      <c r="B109" s="2"/>
      <c r="C109" s="2"/>
      <c r="D109" s="4"/>
      <c r="E109" s="10"/>
      <c r="F109" s="51"/>
    </row>
    <row r="110" spans="2:35" x14ac:dyDescent="0.2">
      <c r="B110" s="2"/>
      <c r="C110" s="2"/>
      <c r="D110" s="4"/>
      <c r="E110" s="10"/>
      <c r="F110" s="51"/>
      <c r="G110" s="52" t="s">
        <v>71</v>
      </c>
    </row>
    <row r="111" spans="2:35" x14ac:dyDescent="0.2">
      <c r="B111" s="2"/>
      <c r="C111" s="2"/>
      <c r="D111" s="4"/>
      <c r="E111" s="10"/>
      <c r="F111" s="51"/>
    </row>
    <row r="112" spans="2:35" x14ac:dyDescent="0.2">
      <c r="B112" s="2"/>
      <c r="C112" s="2"/>
      <c r="D112" s="4"/>
      <c r="E112" s="10"/>
      <c r="F112" s="51"/>
    </row>
    <row r="113" spans="2:6" x14ac:dyDescent="0.2">
      <c r="B113" s="2"/>
      <c r="C113" s="2"/>
      <c r="D113" s="4"/>
      <c r="E113" s="10"/>
      <c r="F113" s="51"/>
    </row>
    <row r="114" spans="2:6" x14ac:dyDescent="0.2">
      <c r="B114" s="2"/>
      <c r="C114" s="2"/>
      <c r="D114" s="4"/>
      <c r="E114" s="10"/>
      <c r="F114" s="51"/>
    </row>
    <row r="115" spans="2:6" x14ac:dyDescent="0.2">
      <c r="B115" s="2"/>
      <c r="C115" s="2"/>
      <c r="D115" s="4"/>
      <c r="E115" s="10"/>
      <c r="F115" s="51"/>
    </row>
    <row r="116" spans="2:6" x14ac:dyDescent="0.2">
      <c r="B116" s="2"/>
      <c r="C116" s="2"/>
      <c r="D116" s="4"/>
      <c r="E116" s="10"/>
      <c r="F116" s="51"/>
    </row>
    <row r="117" spans="2:6" x14ac:dyDescent="0.2">
      <c r="B117" s="2"/>
      <c r="C117" s="2"/>
      <c r="D117" s="4"/>
      <c r="E117" s="10"/>
      <c r="F117" s="51"/>
    </row>
    <row r="118" spans="2:6" x14ac:dyDescent="0.2">
      <c r="B118" s="2"/>
      <c r="C118" s="2"/>
      <c r="D118" s="4"/>
      <c r="E118" s="10"/>
      <c r="F118" s="51"/>
    </row>
    <row r="119" spans="2:6" x14ac:dyDescent="0.2">
      <c r="B119" s="2"/>
      <c r="C119" s="2"/>
      <c r="D119" s="4"/>
      <c r="E119" s="10"/>
      <c r="F119" s="51"/>
    </row>
    <row r="120" spans="2:6" x14ac:dyDescent="0.2">
      <c r="B120" s="2"/>
      <c r="C120" s="2"/>
      <c r="D120" s="4"/>
      <c r="E120" s="10"/>
      <c r="F120" s="51"/>
    </row>
    <row r="121" spans="2:6" x14ac:dyDescent="0.2">
      <c r="B121" s="2"/>
      <c r="C121" s="2"/>
      <c r="D121" s="4"/>
      <c r="E121" s="10"/>
      <c r="F121" s="51"/>
    </row>
    <row r="122" spans="2:6" x14ac:dyDescent="0.2">
      <c r="B122" s="2"/>
      <c r="C122" s="2"/>
      <c r="D122" s="4"/>
      <c r="E122" s="10"/>
      <c r="F122" s="51"/>
    </row>
    <row r="123" spans="2:6" x14ac:dyDescent="0.2">
      <c r="B123" s="2"/>
      <c r="C123" s="2"/>
      <c r="D123" s="4"/>
      <c r="E123" s="10"/>
      <c r="F123" s="51"/>
    </row>
    <row r="124" spans="2:6" x14ac:dyDescent="0.2">
      <c r="B124" s="2"/>
      <c r="C124" s="2"/>
      <c r="D124" s="4"/>
      <c r="E124" s="10"/>
      <c r="F124" s="51"/>
    </row>
    <row r="125" spans="2:6" x14ac:dyDescent="0.2">
      <c r="B125" s="2"/>
      <c r="C125" s="2"/>
      <c r="D125" s="4"/>
      <c r="E125" s="10"/>
      <c r="F125" s="51"/>
    </row>
    <row r="126" spans="2:6" x14ac:dyDescent="0.2">
      <c r="B126" s="2"/>
      <c r="C126" s="2"/>
      <c r="D126" s="4"/>
      <c r="E126" s="10"/>
      <c r="F126" s="51"/>
    </row>
    <row r="127" spans="2:6" x14ac:dyDescent="0.2">
      <c r="B127" s="2"/>
      <c r="C127" s="2"/>
      <c r="D127" s="4"/>
      <c r="E127" s="10"/>
      <c r="F127" s="51"/>
    </row>
    <row r="128" spans="2:6" x14ac:dyDescent="0.2">
      <c r="B128" s="2"/>
      <c r="C128" s="2"/>
      <c r="D128" s="4"/>
      <c r="E128" s="10"/>
      <c r="F128" s="51"/>
    </row>
    <row r="129" spans="2:6" x14ac:dyDescent="0.2">
      <c r="B129" s="2"/>
      <c r="C129" s="2"/>
      <c r="D129" s="4"/>
      <c r="E129" s="10"/>
      <c r="F129" s="51"/>
    </row>
    <row r="130" spans="2:6" x14ac:dyDescent="0.2">
      <c r="B130" s="2"/>
      <c r="C130" s="2"/>
      <c r="D130" s="4"/>
      <c r="E130" s="10"/>
      <c r="F130" s="51"/>
    </row>
    <row r="131" spans="2:6" x14ac:dyDescent="0.2">
      <c r="B131" s="2"/>
      <c r="C131" s="2"/>
      <c r="D131" s="4"/>
      <c r="E131" s="10"/>
      <c r="F131" s="51"/>
    </row>
    <row r="132" spans="2:6" x14ac:dyDescent="0.2">
      <c r="B132" s="2" t="s">
        <v>71</v>
      </c>
      <c r="C132" s="2"/>
      <c r="D132" s="4"/>
      <c r="E132" s="10"/>
      <c r="F132" s="51"/>
    </row>
    <row r="133" spans="2:6" x14ac:dyDescent="0.2">
      <c r="B133" s="2"/>
      <c r="C133" s="2"/>
      <c r="D133" s="4"/>
      <c r="E133" s="4"/>
      <c r="F133" s="51"/>
    </row>
    <row r="134" spans="2:6" x14ac:dyDescent="0.2">
      <c r="B134" s="2"/>
      <c r="C134" s="2"/>
      <c r="D134" s="4"/>
      <c r="E134" s="11"/>
      <c r="F134" s="51"/>
    </row>
    <row r="135" spans="2:6" x14ac:dyDescent="0.2">
      <c r="D135" s="5"/>
      <c r="E135" s="5"/>
      <c r="F135" s="25"/>
    </row>
    <row r="136" spans="2:6" x14ac:dyDescent="0.2">
      <c r="D136" s="5"/>
      <c r="E136" s="5"/>
      <c r="F136" s="25"/>
    </row>
    <row r="137" spans="2:6" x14ac:dyDescent="0.2">
      <c r="D137" s="5"/>
      <c r="E137" s="5"/>
      <c r="F137" s="25"/>
    </row>
    <row r="138" spans="2:6" x14ac:dyDescent="0.2">
      <c r="D138" s="5"/>
      <c r="E138" s="5"/>
      <c r="F138" s="25"/>
    </row>
    <row r="139" spans="2:6" x14ac:dyDescent="0.2">
      <c r="D139" s="5"/>
      <c r="E139" s="5"/>
      <c r="F139" s="25"/>
    </row>
    <row r="140" spans="2:6" x14ac:dyDescent="0.2">
      <c r="D140" s="5"/>
      <c r="E140" s="5"/>
      <c r="F140" s="25"/>
    </row>
    <row r="141" spans="2:6" x14ac:dyDescent="0.2">
      <c r="D141" s="5"/>
      <c r="E141" s="5"/>
      <c r="F141" s="25"/>
    </row>
    <row r="142" spans="2:6" x14ac:dyDescent="0.2">
      <c r="D142" s="5"/>
      <c r="E142" s="5"/>
      <c r="F142" s="25"/>
    </row>
    <row r="143" spans="2:6" x14ac:dyDescent="0.2">
      <c r="D143" s="5"/>
      <c r="E143" s="5"/>
      <c r="F143" s="25"/>
    </row>
    <row r="144" spans="2:6" x14ac:dyDescent="0.2">
      <c r="D144" s="5"/>
      <c r="E144" s="5"/>
      <c r="F144" s="25"/>
    </row>
    <row r="145" spans="4:6" x14ac:dyDescent="0.2">
      <c r="D145" s="5"/>
      <c r="E145" s="5"/>
      <c r="F145" s="25"/>
    </row>
    <row r="146" spans="4:6" x14ac:dyDescent="0.2">
      <c r="D146" s="5"/>
      <c r="E146" s="5"/>
      <c r="F146" s="25"/>
    </row>
    <row r="147" spans="4:6" x14ac:dyDescent="0.2">
      <c r="D147" s="5"/>
      <c r="E147" s="5"/>
      <c r="F147" s="25"/>
    </row>
    <row r="148" spans="4:6" x14ac:dyDescent="0.2">
      <c r="D148" s="5"/>
      <c r="E148" s="5"/>
      <c r="F148" s="25"/>
    </row>
    <row r="149" spans="4:6" x14ac:dyDescent="0.2">
      <c r="D149" s="5"/>
      <c r="E149" s="5"/>
      <c r="F149" s="25"/>
    </row>
    <row r="150" spans="4:6" x14ac:dyDescent="0.2">
      <c r="D150" s="5"/>
      <c r="E150" s="5"/>
      <c r="F150" s="25"/>
    </row>
    <row r="151" spans="4:6" x14ac:dyDescent="0.2">
      <c r="D151" s="5"/>
      <c r="E151" s="5"/>
      <c r="F151" s="25"/>
    </row>
    <row r="152" spans="4:6" x14ac:dyDescent="0.2">
      <c r="D152" s="5"/>
      <c r="E152" s="5"/>
      <c r="F152" s="25"/>
    </row>
    <row r="153" spans="4:6" x14ac:dyDescent="0.2">
      <c r="D153" s="5"/>
      <c r="E153" s="5"/>
      <c r="F153" s="25"/>
    </row>
    <row r="154" spans="4:6" x14ac:dyDescent="0.2">
      <c r="D154" s="5"/>
      <c r="E154" s="5"/>
      <c r="F154" s="25"/>
    </row>
    <row r="155" spans="4:6" x14ac:dyDescent="0.2">
      <c r="D155" s="5"/>
      <c r="E155" s="5"/>
      <c r="F155" s="25"/>
    </row>
    <row r="156" spans="4:6" x14ac:dyDescent="0.2">
      <c r="D156" s="5"/>
      <c r="E156" s="5"/>
      <c r="F156" s="25"/>
    </row>
    <row r="157" spans="4:6" x14ac:dyDescent="0.2">
      <c r="D157" s="5"/>
      <c r="E157" s="5"/>
      <c r="F157" s="25"/>
    </row>
    <row r="158" spans="4:6" x14ac:dyDescent="0.2">
      <c r="D158" s="5"/>
      <c r="E158" s="5"/>
      <c r="F158" s="25"/>
    </row>
    <row r="159" spans="4:6" x14ac:dyDescent="0.2">
      <c r="D159" s="5"/>
      <c r="E159" s="5"/>
      <c r="F159" s="25"/>
    </row>
    <row r="160" spans="4:6" x14ac:dyDescent="0.2">
      <c r="D160" s="5"/>
      <c r="E160" s="5"/>
      <c r="F160" s="25"/>
    </row>
    <row r="161" spans="4:6" x14ac:dyDescent="0.2">
      <c r="D161" s="5"/>
      <c r="E161" s="5"/>
      <c r="F161" s="25"/>
    </row>
    <row r="162" spans="4:6" x14ac:dyDescent="0.2">
      <c r="D162" s="5"/>
      <c r="E162" s="5"/>
      <c r="F162" s="25"/>
    </row>
    <row r="163" spans="4:6" x14ac:dyDescent="0.2">
      <c r="D163" s="5"/>
      <c r="E163" s="5"/>
      <c r="F163" s="25"/>
    </row>
    <row r="164" spans="4:6" x14ac:dyDescent="0.2">
      <c r="D164" s="5"/>
      <c r="E164" s="5"/>
      <c r="F164" s="25"/>
    </row>
    <row r="165" spans="4:6" x14ac:dyDescent="0.2">
      <c r="D165" s="5"/>
      <c r="E165" s="5"/>
      <c r="F165" s="25"/>
    </row>
    <row r="166" spans="4:6" x14ac:dyDescent="0.2">
      <c r="D166" s="5"/>
      <c r="E166" s="5"/>
      <c r="F166" s="25"/>
    </row>
    <row r="167" spans="4:6" x14ac:dyDescent="0.2">
      <c r="D167" s="5"/>
      <c r="E167" s="5"/>
      <c r="F167" s="25"/>
    </row>
    <row r="168" spans="4:6" x14ac:dyDescent="0.2">
      <c r="D168" s="5"/>
      <c r="E168" s="5"/>
      <c r="F168" s="25"/>
    </row>
    <row r="169" spans="4:6" x14ac:dyDescent="0.2">
      <c r="D169" s="5"/>
      <c r="E169" s="5"/>
      <c r="F169" s="25"/>
    </row>
    <row r="170" spans="4:6" x14ac:dyDescent="0.2">
      <c r="D170" s="5"/>
      <c r="E170" s="5"/>
      <c r="F170" s="25"/>
    </row>
    <row r="171" spans="4:6" x14ac:dyDescent="0.2">
      <c r="D171" s="5"/>
      <c r="E171" s="5"/>
      <c r="F171" s="25"/>
    </row>
    <row r="172" spans="4:6" x14ac:dyDescent="0.2">
      <c r="D172" s="5"/>
      <c r="E172" s="5"/>
      <c r="F172" s="25"/>
    </row>
    <row r="173" spans="4:6" x14ac:dyDescent="0.2">
      <c r="D173" s="5"/>
      <c r="E173" s="5"/>
      <c r="F173" s="25"/>
    </row>
    <row r="174" spans="4:6" x14ac:dyDescent="0.2">
      <c r="D174" s="5"/>
      <c r="E174" s="5"/>
      <c r="F174" s="25"/>
    </row>
    <row r="175" spans="4:6" x14ac:dyDescent="0.2">
      <c r="D175" s="5"/>
      <c r="E175" s="5"/>
      <c r="F175" s="25"/>
    </row>
    <row r="176" spans="4:6" x14ac:dyDescent="0.2">
      <c r="D176" s="5"/>
      <c r="E176" s="5"/>
      <c r="F176" s="25"/>
    </row>
    <row r="177" spans="4:6" x14ac:dyDescent="0.2">
      <c r="D177" s="5"/>
      <c r="E177" s="5"/>
      <c r="F177" s="25"/>
    </row>
    <row r="178" spans="4:6" x14ac:dyDescent="0.2">
      <c r="D178" s="5"/>
      <c r="E178" s="5"/>
      <c r="F178" s="25"/>
    </row>
    <row r="179" spans="4:6" x14ac:dyDescent="0.2">
      <c r="D179" s="5"/>
      <c r="E179" s="5"/>
      <c r="F179" s="25"/>
    </row>
    <row r="180" spans="4:6" x14ac:dyDescent="0.2">
      <c r="D180" s="5"/>
      <c r="E180" s="5"/>
      <c r="F180" s="25"/>
    </row>
    <row r="181" spans="4:6" x14ac:dyDescent="0.2">
      <c r="D181" s="5"/>
      <c r="E181" s="5"/>
      <c r="F181" s="25"/>
    </row>
    <row r="182" spans="4:6" x14ac:dyDescent="0.2">
      <c r="D182" s="5"/>
      <c r="E182" s="5"/>
      <c r="F182" s="25"/>
    </row>
    <row r="183" spans="4:6" x14ac:dyDescent="0.2">
      <c r="D183" s="5"/>
      <c r="E183" s="5"/>
      <c r="F183" s="25"/>
    </row>
    <row r="184" spans="4:6" x14ac:dyDescent="0.2">
      <c r="D184" s="5"/>
      <c r="E184" s="5"/>
      <c r="F184" s="25"/>
    </row>
    <row r="185" spans="4:6" x14ac:dyDescent="0.2">
      <c r="D185" s="5"/>
      <c r="E185" s="5"/>
      <c r="F185" s="25"/>
    </row>
    <row r="186" spans="4:6" x14ac:dyDescent="0.2">
      <c r="D186" s="5"/>
      <c r="E186" s="5"/>
      <c r="F186" s="25"/>
    </row>
    <row r="187" spans="4:6" x14ac:dyDescent="0.2">
      <c r="D187" s="5"/>
      <c r="E187" s="5"/>
      <c r="F187" s="25"/>
    </row>
    <row r="188" spans="4:6" x14ac:dyDescent="0.2">
      <c r="D188" s="5"/>
      <c r="E188" s="5"/>
      <c r="F188" s="25"/>
    </row>
    <row r="189" spans="4:6" x14ac:dyDescent="0.2">
      <c r="D189" s="5"/>
      <c r="E189" s="5"/>
      <c r="F189" s="25"/>
    </row>
    <row r="190" spans="4:6" x14ac:dyDescent="0.2">
      <c r="D190" s="5"/>
      <c r="E190" s="5"/>
      <c r="F190" s="25"/>
    </row>
    <row r="191" spans="4:6" x14ac:dyDescent="0.2">
      <c r="D191" s="5"/>
      <c r="E191" s="5"/>
      <c r="F191" s="25"/>
    </row>
    <row r="192" spans="4:6" x14ac:dyDescent="0.2">
      <c r="D192" s="5"/>
      <c r="E192" s="5"/>
      <c r="F192" s="25"/>
    </row>
    <row r="193" spans="4:6" x14ac:dyDescent="0.2">
      <c r="D193" s="5"/>
      <c r="E193" s="5"/>
      <c r="F193" s="25"/>
    </row>
    <row r="194" spans="4:6" x14ac:dyDescent="0.2">
      <c r="D194" s="5"/>
      <c r="E194" s="5"/>
      <c r="F194" s="25"/>
    </row>
    <row r="195" spans="4:6" x14ac:dyDescent="0.2">
      <c r="D195" s="5"/>
      <c r="E195" s="5"/>
      <c r="F195" s="25"/>
    </row>
    <row r="196" spans="4:6" x14ac:dyDescent="0.2">
      <c r="D196" s="5"/>
      <c r="E196" s="5"/>
      <c r="F196" s="25"/>
    </row>
    <row r="197" spans="4:6" x14ac:dyDescent="0.2">
      <c r="D197" s="5"/>
      <c r="E197" s="5"/>
      <c r="F197" s="25"/>
    </row>
    <row r="198" spans="4:6" x14ac:dyDescent="0.2">
      <c r="D198" s="5"/>
      <c r="E198" s="5"/>
      <c r="F198" s="25"/>
    </row>
    <row r="199" spans="4:6" x14ac:dyDescent="0.2">
      <c r="D199" s="5"/>
      <c r="E199" s="5"/>
      <c r="F199" s="25"/>
    </row>
    <row r="200" spans="4:6" x14ac:dyDescent="0.2">
      <c r="D200" s="5"/>
      <c r="E200" s="5"/>
      <c r="F200" s="25"/>
    </row>
    <row r="201" spans="4:6" x14ac:dyDescent="0.2">
      <c r="D201" s="5"/>
      <c r="E201" s="5"/>
      <c r="F201" s="25"/>
    </row>
    <row r="202" spans="4:6" x14ac:dyDescent="0.2">
      <c r="D202" s="5"/>
      <c r="E202" s="5"/>
      <c r="F202" s="25"/>
    </row>
    <row r="203" spans="4:6" x14ac:dyDescent="0.2">
      <c r="D203" s="5"/>
      <c r="E203" s="5"/>
      <c r="F203" s="25"/>
    </row>
    <row r="204" spans="4:6" x14ac:dyDescent="0.2">
      <c r="D204" s="5"/>
      <c r="E204" s="5"/>
      <c r="F204" s="25"/>
    </row>
    <row r="205" spans="4:6" x14ac:dyDescent="0.2">
      <c r="D205" s="5"/>
      <c r="E205" s="5"/>
      <c r="F205" s="25"/>
    </row>
    <row r="206" spans="4:6" x14ac:dyDescent="0.2">
      <c r="D206" s="5"/>
      <c r="E206" s="5"/>
      <c r="F206" s="25"/>
    </row>
    <row r="207" spans="4:6" x14ac:dyDescent="0.2">
      <c r="D207" s="5"/>
      <c r="E207" s="5"/>
      <c r="F207" s="25"/>
    </row>
    <row r="208" spans="4:6" x14ac:dyDescent="0.2">
      <c r="D208" s="5"/>
      <c r="E208" s="5"/>
      <c r="F208" s="25"/>
    </row>
    <row r="209" spans="4:6" x14ac:dyDescent="0.2">
      <c r="D209" s="5"/>
      <c r="E209" s="5"/>
      <c r="F209" s="25"/>
    </row>
    <row r="210" spans="4:6" x14ac:dyDescent="0.2">
      <c r="D210" s="5"/>
      <c r="E210" s="5"/>
      <c r="F210" s="25"/>
    </row>
    <row r="211" spans="4:6" x14ac:dyDescent="0.2">
      <c r="D211" s="5"/>
      <c r="E211" s="5"/>
      <c r="F211" s="25"/>
    </row>
    <row r="212" spans="4:6" x14ac:dyDescent="0.2">
      <c r="D212" s="5"/>
      <c r="E212" s="5"/>
      <c r="F212" s="25"/>
    </row>
    <row r="213" spans="4:6" x14ac:dyDescent="0.2">
      <c r="D213" s="5"/>
      <c r="E213" s="5"/>
      <c r="F213" s="25"/>
    </row>
    <row r="214" spans="4:6" x14ac:dyDescent="0.2">
      <c r="D214" s="5"/>
      <c r="E214" s="5"/>
      <c r="F214" s="25"/>
    </row>
    <row r="215" spans="4:6" x14ac:dyDescent="0.2">
      <c r="D215" s="5"/>
      <c r="E215" s="5"/>
      <c r="F215" s="25"/>
    </row>
    <row r="216" spans="4:6" x14ac:dyDescent="0.2">
      <c r="D216" s="5"/>
      <c r="E216" s="5"/>
      <c r="F216" s="25"/>
    </row>
    <row r="217" spans="4:6" x14ac:dyDescent="0.2">
      <c r="D217" s="5"/>
      <c r="E217" s="5"/>
      <c r="F217" s="25"/>
    </row>
    <row r="218" spans="4:6" x14ac:dyDescent="0.2">
      <c r="D218" s="5"/>
      <c r="E218" s="5"/>
      <c r="F218" s="25"/>
    </row>
    <row r="219" spans="4:6" x14ac:dyDescent="0.2">
      <c r="D219" s="5"/>
      <c r="E219" s="5"/>
      <c r="F219" s="25"/>
    </row>
    <row r="220" spans="4:6" x14ac:dyDescent="0.2">
      <c r="D220" s="5"/>
      <c r="E220" s="5"/>
      <c r="F220" s="25"/>
    </row>
    <row r="221" spans="4:6" x14ac:dyDescent="0.2">
      <c r="D221" s="5"/>
      <c r="E221" s="5"/>
      <c r="F221" s="25"/>
    </row>
    <row r="222" spans="4:6" x14ac:dyDescent="0.2">
      <c r="D222" s="5"/>
      <c r="E222" s="5"/>
      <c r="F222" s="25"/>
    </row>
    <row r="223" spans="4:6" x14ac:dyDescent="0.2">
      <c r="D223" s="5"/>
      <c r="E223" s="5"/>
      <c r="F223" s="25"/>
    </row>
    <row r="224" spans="4:6" x14ac:dyDescent="0.2">
      <c r="D224" s="5"/>
      <c r="E224" s="5"/>
      <c r="F224" s="25"/>
    </row>
    <row r="225" spans="4:6" x14ac:dyDescent="0.2">
      <c r="D225" s="5"/>
      <c r="E225" s="5"/>
      <c r="F225" s="25"/>
    </row>
    <row r="226" spans="4:6" x14ac:dyDescent="0.2">
      <c r="D226" s="5"/>
      <c r="E226" s="5"/>
      <c r="F226" s="25"/>
    </row>
    <row r="227" spans="4:6" x14ac:dyDescent="0.2">
      <c r="D227" s="5"/>
      <c r="E227" s="5"/>
      <c r="F227" s="25"/>
    </row>
    <row r="228" spans="4:6" x14ac:dyDescent="0.2">
      <c r="D228" s="5"/>
      <c r="E228" s="5"/>
      <c r="F228" s="25"/>
    </row>
    <row r="229" spans="4:6" x14ac:dyDescent="0.2">
      <c r="D229" s="5"/>
      <c r="E229" s="5"/>
      <c r="F229" s="25"/>
    </row>
    <row r="230" spans="4:6" x14ac:dyDescent="0.2">
      <c r="D230" s="5"/>
      <c r="E230" s="5"/>
      <c r="F230" s="25"/>
    </row>
    <row r="231" spans="4:6" x14ac:dyDescent="0.2">
      <c r="D231" s="5"/>
      <c r="E231" s="5"/>
      <c r="F231" s="25"/>
    </row>
    <row r="232" spans="4:6" x14ac:dyDescent="0.2">
      <c r="D232" s="5"/>
      <c r="E232" s="5"/>
      <c r="F232" s="25"/>
    </row>
    <row r="233" spans="4:6" x14ac:dyDescent="0.2">
      <c r="D233" s="5"/>
      <c r="E233" s="5"/>
      <c r="F233" s="25"/>
    </row>
    <row r="234" spans="4:6" x14ac:dyDescent="0.2">
      <c r="D234" s="5"/>
      <c r="E234" s="5"/>
      <c r="F234" s="25"/>
    </row>
  </sheetData>
  <mergeCells count="9">
    <mergeCell ref="B1:I1"/>
    <mergeCell ref="B4:E4"/>
    <mergeCell ref="G13:I13"/>
    <mergeCell ref="G15:I16"/>
    <mergeCell ref="G3:I3"/>
    <mergeCell ref="G5:I5"/>
    <mergeCell ref="G7:I7"/>
    <mergeCell ref="B10:B11"/>
    <mergeCell ref="G9:I9"/>
  </mergeCells>
  <conditionalFormatting sqref="E6">
    <cfRule type="cellIs" dxfId="0" priority="1" operator="greaterThan">
      <formula>3000000</formula>
    </cfRule>
  </conditionalFormatting>
  <dataValidations count="4">
    <dataValidation type="list" allowBlank="1" showInputMessage="1" showErrorMessage="1" sqref="B3">
      <formula1>Manufacturer</formula1>
    </dataValidation>
    <dataValidation type="list" allowBlank="1" showInputMessage="1" showErrorMessage="1" sqref="C3">
      <formula1>INDIRECT($B$3)</formula1>
    </dataValidation>
    <dataValidation type="list" allowBlank="1" showInputMessage="1" showErrorMessage="1" sqref="C23">
      <formula1>"Sindh Province, Punjab Province, Balochistan Province, KPK Province, AJK"</formula1>
    </dataValidation>
    <dataValidation type="list" allowBlank="1" showInputMessage="1" showErrorMessage="1" sqref="B8">
      <formula1>"Tax Filer, Non-Tax filer"</formula1>
    </dataValidation>
  </dataValidations>
  <printOptions horizontalCentered="1"/>
  <pageMargins left="0.25" right="0.25" top="0.25" bottom="1" header="0.51180555555555596" footer="0.15"/>
  <pageSetup scale="78" firstPageNumber="0" orientation="landscape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1 0 0 8 4 f b 1 - 5 c 8 6 - 4 8 d 4 - 8 b a e - 6 1 4 0 6 f f 2 9 9 d a "   s q m i d = " d 4 9 a 3 0 5 f - c f 0 2 - 4 4 b 2 - a 9 8 b - 9 3 a 0 2 b 0 0 f 7 a 0 "   x m l n s = " h t t p : / / s c h e m a s . m i c r o s o f t . c o m / D a t a M a s h u p " > A A A A A A E E A A B Q S w M E F A A C A A g A c 2 u M V B r 1 H x + m A A A A + Q A A A B I A H A B D b 2 5 m a W c v U G F j a 2 F n Z S 5 4 b W w g o h g A K K A U A A A A A A A A A A A A A A A A A A A A A A A A A A A A h Y + 9 D o I w G E V f h X S n P 4 j G k I 8 y u E p i Q j S u T a n Q C M X Q Y n k 3 B x / J V 5 B E M W y O 9 + Q M 5 7 4 e T 8 j G t g n u q r e 6 M y l i m K J A G d m V 2 l Q p G t w l 3 K K M w 0 H I q 6 h U M M n G J q M t U 1 Q 7 d 0 s I 8 d 5 j v 8 J d X 5 G I U k b O + b 6 Q t W o F + s n 6 v x x q Y 5 0 w U i E O p 0 8 M j 3 A U 4 5 h u 1 p j F l A G Z O e T a L J w p G V M g C w i 7 o X F D r 7 g y 4 b E A M k 8 g 3 x v 8 D V B L A w Q U A A I A C A B z a 4 x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2 u M V M I L U W P 5 A A A A 5 w I A A B M A H A B G b 3 J t d W x h c y 9 T Z W N 0 a W 9 u M S 5 t I K I Y A C i g F A A A A A A A A A A A A A A A A A A A A A A A A A A A A O 2 Q P 2 v D M B D F d 4 O / w 6 E s M h j j d i 0 Z W q c h n R p q Q 4 e Q Q X a u T o g s m Z O M W 4 y / e + U / b a F 4 7 V Y t E r + n e + 9 4 B g t 7 0 Q r S 6 b 6 5 8 z 3 f M 2 d B e I I V y 0 Q u E W I G a 5 B o f Q / c S X V D B T r y i n m 0 F y X y 4 Z F o Z V F Z w 1 n b t p H J 6 0 h T G d V X F g T h N L c R V s R u b J r v 4 v 4 w k O O s r t i e d K W t i 9 2 h O C G Z I X T M j 2 Z l 5 n w 0 C u E w 4 3 s p 0 0 J I Q W Z t q c F j 8 O 2 Y n I U q n W H 2 U e O P W 0 Z C m T d N V a J l U 6 l B N H w h P u w 6 l q H S x E K w 7 h N Y f L d 9 C B 1 7 e N p 8 M d V U O d J I n 7 f b x 5 d f v A 9 8 7 6 I W 9 1 k s G v h t 8 F / 2 H 5 T 9 C V B L A Q I t A B Q A A g A I A H N r j F Q a 9 R 8 f p g A A A P k A A A A S A A A A A A A A A A A A A A A A A A A A A A B D b 2 5 m a W c v U G F j a 2 F n Z S 5 4 b W x Q S w E C L Q A U A A I A C A B z a 4 x U D 8 r p q 6 Q A A A D p A A A A E w A A A A A A A A A A A A A A A A D y A A A A W 0 N v b n R l b n R f V H l w Z X N d L n h t b F B L A Q I t A B Q A A g A I A H N r j F T C C 1 F j + Q A A A O c C A A A T A A A A A A A A A A A A A A A A A O M B A A B G b 3 J t d W x h c y 9 T Z W N 0 a W 9 u M S 5 t U E s F B g A A A A A D A A M A w g A A A C k D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o U T A A A A A A A A Y x M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J T I w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S 2 l i b 3 I i I C 8 + P E V u d H J 5 I F R 5 c G U 9 I l J l Y 2 9 2 Z X J 5 V G F y Z 2 V 0 Q 2 9 s d W 1 u I i B W Y W x 1 Z T 0 i b D I i I C 8 + P E V u d H J 5 I F R 5 c G U 9 I l J l Y 2 9 2 Z X J 5 V G F y Z 2 V 0 U m 9 3 I i B W Y W x 1 Z T 0 i b D I i I C 8 + P E V u d H J 5 I F R 5 c G U 9 I k Z p b G x T d G F 0 d X M i I F Z h b H V l P S J z Q 2 9 t c G x l d G U i I C 8 + P E V u d H J 5 I F R 5 c G U 9 I k Z p b G x D b 2 x 1 b W 5 O Y W 1 l c y I g V m F s d W U 9 I n N b J n F 1 b 3 Q 7 V G V u b 3 I m c X V v d D s s J n F 1 b 3 Q 7 Q k l E J n F 1 b 3 Q 7 L C Z x d W 9 0 O 0 9 G R k V S J n F 1 b 3 Q 7 X S I g L z 4 8 R W 5 0 c n k g V H l w Z T 0 i R m l s b E N v b H V t b l R 5 c G V z I i B W Y W x 1 Z T 0 i c 0 J n V U Y i I C 8 + P E V u d H J 5 I F R 5 c G U 9 I k Z p b G x M Y X N 0 V X B k Y X R l Z C I g V m F s d W U 9 I m Q y M D I y L T A z L T E 0 V D I w O j A 5 O j A 1 L j Q 4 O D I 4 M D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I i A v P j x F b n R y e S B U e X B l P S J B Z G R l Z F R v R G F 0 Y U 1 v Z G V s I i B W Y W x 1 Z T 0 i b D A i I C 8 + P E V u d H J 5 I F R 5 c G U 9 I l F 1 Z X J 5 S U Q i I F Z h b H V l P S J z N T U 3 Y m U 5 Z D c t M G I 5 O C 0 0 Z G J i L W J l Z D U t Y z Y y O G N m N D N j N m U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L 0 N o Y W 5 n Z W Q g V H l w Z S 5 7 V G V u b 3 I s M H 0 m c X V v d D s s J n F 1 b 3 Q 7 U 2 V j d G l v b j E v V G F i b G U g M C 9 D a G F u Z 2 V k I F R 5 c G U u e 0 J J R C w x f S Z x d W 9 0 O y w m c X V v d D t T Z W N 0 a W 9 u M S 9 U Y W J s Z S A w L 0 N o Y W 5 n Z W Q g V H l w Z S 5 7 T 0 Z G R V I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g M C 9 D a G F u Z 2 V k I F R 5 c G U u e 1 R l b m 9 y L D B 9 J n F 1 b 3 Q 7 L C Z x d W 9 0 O 1 N l Y 3 R p b 2 4 x L 1 R h Y m x l I D A v Q 2 h h b m d l Z C B U e X B l L n t C S U Q s M X 0 m c X V v d D s s J n F 1 b 3 Q 7 U 2 V j d G l v b j E v V G F i b G U g M C 9 D a G F u Z 2 V k I F R 5 c G U u e 0 9 G R k V S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S U y M D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0 V D I w O j M z O j A y L j E 5 O D M y M T h a I i A v P j x F b n R y e S B U e X B l P S J G a W x s Q 2 9 s d W 1 u V H l w Z X M i I F Z h b H V l P S J z Q m d V R i I g L z 4 8 R W 5 0 c n k g V H l w Z T 0 i R m l s b E N v b H V t b k 5 h b W V z I i B W Y W x 1 Z T 0 i c 1 s m c X V v d D t U Z W 5 v c i Z x d W 9 0 O y w m c X V v d D t C S U Q m c X V v d D s s J n F 1 b 3 Q 7 T 0 Z G R V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I C g y K S 9 D a G F u Z 2 V k I F R 5 c G U u e 1 R l b m 9 y L D B 9 J n F 1 b 3 Q 7 L C Z x d W 9 0 O 1 N l Y 3 R p b 2 4 x L 1 R h Y m x l I D A g K D I p L 0 N o Y W 5 n Z W Q g V H l w Z S 5 7 Q k l E L D F 9 J n F 1 b 3 Q 7 L C Z x d W 9 0 O 1 N l Y 3 R p b 2 4 x L 1 R h Y m x l I D A g K D I p L 0 N o Y W 5 n Z W Q g V H l w Z S 5 7 T 0 Z G R V I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g M C A o M i k v Q 2 h h b m d l Z C B U e X B l L n t U Z W 5 v c i w w f S Z x d W 9 0 O y w m c X V v d D t T Z W N 0 a W 9 u M S 9 U Y W J s Z S A w I C g y K S 9 D a G F u Z 2 V k I F R 5 c G U u e 0 J J R C w x f S Z x d W 9 0 O y w m c X V v d D t T Z W N 0 a W 9 u M S 9 U Y W J s Z S A w I C g y K S 9 D a G F u Z 2 V k I F R 5 c G U u e 0 9 G R k V S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S U y M D A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J T I w K D I p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U y M C g y K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Q R i S C G g 1 R Y S 9 g U M i 2 b 4 h A A A A A A I A A A A A A A N m A A D A A A A A E A A A A B B z c s S I C p i 2 U 3 y Q 6 g o Z N S Q A A A A A B I A A A K A A A A A Q A A A A I B R d a / T B H e M + w q 0 r 2 k Q D u F A A A A C u B P R w L L 7 r F w x V m i 7 l C V d I B w Y i k x x H j P V v x W q z 8 R E k O e m f 3 V 0 m w s g Q u l m B O q J F w o Z + 5 b l 1 E A K C k B 8 q a Q u j z E C s v F 1 D y o E k 8 4 O K W g + r 7 F h 4 T R Q A A A D s 0 b 3 T M z H C W a X o i T T 4 T d 7 Y x F b Y + Q = = < / D a t a M a s h u p > 
</file>

<file path=customXml/itemProps1.xml><?xml version="1.0" encoding="utf-8"?>
<ds:datastoreItem xmlns:ds="http://schemas.openxmlformats.org/officeDocument/2006/customXml" ds:itemID="{0CCBF113-0B57-430E-AA1B-BFF78159486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Calculation</vt:lpstr>
      <vt:lpstr>Changan</vt:lpstr>
      <vt:lpstr>Honda</vt:lpstr>
      <vt:lpstr>KIA</vt:lpstr>
      <vt:lpstr>Manufacturer</vt:lpstr>
      <vt:lpstr>Calculation!Print_Area</vt:lpstr>
      <vt:lpstr>Suzuki</vt:lpstr>
      <vt:lpstr>Toyota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Raza Shah/Credit Div/Head Office/SindhBank</dc:creator>
  <cp:lastModifiedBy>Ali Raza Shah/Credit Div/Head Office/SindhBank</cp:lastModifiedBy>
  <cp:lastPrinted>2022-06-07T08:13:05Z</cp:lastPrinted>
  <dcterms:created xsi:type="dcterms:W3CDTF">2021-12-14T04:53:54Z</dcterms:created>
  <dcterms:modified xsi:type="dcterms:W3CDTF">2022-06-07T08:14:29Z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3</vt:i4>
  </property>
</Properties>
</file>